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ukovaL\AppData\Local\Microsoft\Windows\INetCache\Content.Outlook\RGY1D9ZT\"/>
    </mc:Choice>
  </mc:AlternateContent>
  <xr:revisionPtr revIDLastSave="0" documentId="13_ncr:1_{CEB0899C-FD44-43AE-AAFB-AF78A60AA4C5}" xr6:coauthVersionLast="47" xr6:coauthVersionMax="47" xr10:uidLastSave="{00000000-0000-0000-0000-000000000000}"/>
  <bookViews>
    <workbookView xWindow="-120" yWindow="-120" windowWidth="24240" windowHeight="13140" tabRatio="691" xr2:uid="{180EA63A-9C64-4857-A17E-A8F7D9C4599E}"/>
  </bookViews>
  <sheets>
    <sheet name="Schválený rozpočet 2022" sheetId="14" r:id="rId1"/>
    <sheet name="Rozpočet 2022-položkově" sheetId="12" r:id="rId2"/>
    <sheet name="Příjmy" sheetId="2" r:id="rId3"/>
    <sheet name="Neinvestiční provozní výdaje" sheetId="3" r:id="rId4"/>
    <sheet name="Kapitálové výdaje" sheetId="5" r:id="rId5"/>
    <sheet name="Vydané transfery neinvestiční" sheetId="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9" i="14" l="1"/>
  <c r="E289" i="14"/>
  <c r="F288" i="14"/>
  <c r="E288" i="14"/>
  <c r="F287" i="14"/>
  <c r="E287" i="14"/>
  <c r="F286" i="14"/>
  <c r="E286" i="14"/>
  <c r="F285" i="14"/>
  <c r="E285" i="14"/>
  <c r="D289" i="14"/>
  <c r="C289" i="14"/>
  <c r="D288" i="14"/>
  <c r="C288" i="14"/>
  <c r="D287" i="14"/>
  <c r="C287" i="14"/>
  <c r="D286" i="14"/>
  <c r="C286" i="14"/>
  <c r="D285" i="14"/>
  <c r="C285" i="14"/>
  <c r="F293" i="14"/>
  <c r="F250" i="14"/>
  <c r="F249" i="14"/>
  <c r="F248" i="14"/>
  <c r="F247" i="14"/>
  <c r="F246" i="14"/>
  <c r="F245" i="14"/>
  <c r="F241" i="14"/>
  <c r="F240" i="14"/>
  <c r="F239" i="14"/>
  <c r="F242" i="14" s="1"/>
  <c r="F235" i="14"/>
  <c r="F234" i="14"/>
  <c r="F236" i="14" s="1"/>
  <c r="F230" i="14"/>
  <c r="F229" i="14"/>
  <c r="F228" i="14"/>
  <c r="F227" i="14"/>
  <c r="F226" i="14"/>
  <c r="F225" i="14"/>
  <c r="F224" i="14"/>
  <c r="F211" i="14"/>
  <c r="F212" i="14" s="1"/>
  <c r="F206" i="14"/>
  <c r="F205" i="14"/>
  <c r="F204" i="14"/>
  <c r="F203" i="14"/>
  <c r="F202" i="14"/>
  <c r="F201" i="14"/>
  <c r="F197" i="14"/>
  <c r="F196" i="14"/>
  <c r="F195" i="14"/>
  <c r="F194" i="14"/>
  <c r="F193" i="14"/>
  <c r="F192" i="14"/>
  <c r="F191" i="14"/>
  <c r="F190" i="14"/>
  <c r="F189" i="14"/>
  <c r="F188" i="14"/>
  <c r="F187" i="14"/>
  <c r="F186" i="14"/>
  <c r="F185" i="14"/>
  <c r="F184" i="14"/>
  <c r="F180" i="14"/>
  <c r="F179" i="14"/>
  <c r="F178" i="14"/>
  <c r="F177" i="14"/>
  <c r="F176" i="14"/>
  <c r="F175" i="14"/>
  <c r="F181" i="14" s="1"/>
  <c r="F171" i="14"/>
  <c r="F215" i="14" s="1"/>
  <c r="F170" i="14"/>
  <c r="F137" i="14"/>
  <c r="F135" i="14"/>
  <c r="F131" i="14"/>
  <c r="F130" i="14"/>
  <c r="F129" i="14"/>
  <c r="F128" i="14"/>
  <c r="F127" i="14"/>
  <c r="F126" i="14"/>
  <c r="F125" i="14"/>
  <c r="F121" i="14"/>
  <c r="F120" i="14"/>
  <c r="F119" i="14"/>
  <c r="F118" i="14"/>
  <c r="F117" i="14"/>
  <c r="F106" i="14"/>
  <c r="F104" i="14"/>
  <c r="F101" i="14"/>
  <c r="F100" i="14"/>
  <c r="F99" i="14"/>
  <c r="F95" i="14"/>
  <c r="F94" i="14"/>
  <c r="F93" i="14"/>
  <c r="F96" i="14" s="1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0" i="14"/>
  <c r="F67" i="14"/>
  <c r="F66" i="14"/>
  <c r="F68" i="14" s="1"/>
  <c r="F63" i="14"/>
  <c r="F61" i="14"/>
  <c r="F41" i="14"/>
  <c r="F263" i="14" s="1"/>
  <c r="F40" i="14"/>
  <c r="F262" i="14" s="1"/>
  <c r="F39" i="14"/>
  <c r="F261" i="14" s="1"/>
  <c r="F38" i="14"/>
  <c r="F37" i="14"/>
  <c r="F259" i="14" s="1"/>
  <c r="F32" i="14"/>
  <c r="F31" i="14"/>
  <c r="F30" i="14"/>
  <c r="F29" i="14"/>
  <c r="F28" i="14"/>
  <c r="F27" i="14"/>
  <c r="F26" i="14"/>
  <c r="F25" i="14"/>
  <c r="F21" i="14"/>
  <c r="F20" i="14"/>
  <c r="F19" i="14"/>
  <c r="F18" i="14"/>
  <c r="F17" i="14"/>
  <c r="F16" i="14"/>
  <c r="F15" i="14"/>
  <c r="F14" i="14"/>
  <c r="F11" i="14"/>
  <c r="F9" i="14"/>
  <c r="F7" i="14"/>
  <c r="I368" i="3"/>
  <c r="I367" i="3"/>
  <c r="I366" i="3"/>
  <c r="I365" i="3"/>
  <c r="H365" i="3"/>
  <c r="F102" i="14" l="1"/>
  <c r="F22" i="14"/>
  <c r="F172" i="14"/>
  <c r="F33" i="14"/>
  <c r="F34" i="14" s="1"/>
  <c r="F44" i="14" s="1"/>
  <c r="F45" i="14" s="1"/>
  <c r="F277" i="14" s="1"/>
  <c r="F132" i="14"/>
  <c r="F42" i="14"/>
  <c r="F231" i="14"/>
  <c r="F253" i="14" s="1"/>
  <c r="F251" i="14"/>
  <c r="F90" i="14"/>
  <c r="F122" i="14"/>
  <c r="F133" i="14" s="1"/>
  <c r="F139" i="14" s="1"/>
  <c r="F198" i="14"/>
  <c r="F207" i="14"/>
  <c r="F260" i="14"/>
  <c r="F264" i="14" s="1"/>
  <c r="G292" i="12"/>
  <c r="G291" i="12"/>
  <c r="G290" i="12"/>
  <c r="G289" i="12"/>
  <c r="G288" i="12"/>
  <c r="G287" i="12"/>
  <c r="G286" i="12"/>
  <c r="G285" i="12"/>
  <c r="G250" i="12"/>
  <c r="G249" i="12"/>
  <c r="G248" i="12"/>
  <c r="G247" i="12"/>
  <c r="G246" i="12"/>
  <c r="G245" i="12"/>
  <c r="G241" i="12"/>
  <c r="G240" i="12"/>
  <c r="G239" i="12"/>
  <c r="G236" i="12"/>
  <c r="G235" i="12"/>
  <c r="G234" i="12"/>
  <c r="G230" i="12"/>
  <c r="G229" i="12"/>
  <c r="G228" i="12"/>
  <c r="G227" i="12"/>
  <c r="G226" i="12"/>
  <c r="G225" i="12"/>
  <c r="G224" i="12"/>
  <c r="G211" i="12"/>
  <c r="G212" i="12" s="1"/>
  <c r="G206" i="12"/>
  <c r="G205" i="12"/>
  <c r="G204" i="12"/>
  <c r="G203" i="12"/>
  <c r="G202" i="12"/>
  <c r="G201" i="12"/>
  <c r="G197" i="12"/>
  <c r="G196" i="12"/>
  <c r="G195" i="12"/>
  <c r="G194" i="12"/>
  <c r="G193" i="12"/>
  <c r="G192" i="12"/>
  <c r="G191" i="12"/>
  <c r="G190" i="12"/>
  <c r="G189" i="12"/>
  <c r="G188" i="12"/>
  <c r="G187" i="12"/>
  <c r="G186" i="12"/>
  <c r="G185" i="12"/>
  <c r="G184" i="12"/>
  <c r="G180" i="12"/>
  <c r="G179" i="12"/>
  <c r="G178" i="12"/>
  <c r="G177" i="12"/>
  <c r="G176" i="12"/>
  <c r="G175" i="12"/>
  <c r="G171" i="12"/>
  <c r="G215" i="12" s="1"/>
  <c r="G170" i="12"/>
  <c r="G137" i="12"/>
  <c r="G135" i="12"/>
  <c r="G131" i="12"/>
  <c r="G130" i="12"/>
  <c r="G129" i="12"/>
  <c r="G128" i="12"/>
  <c r="G127" i="12"/>
  <c r="G126" i="12"/>
  <c r="G125" i="12"/>
  <c r="G121" i="12"/>
  <c r="G120" i="12"/>
  <c r="G119" i="12"/>
  <c r="G118" i="12"/>
  <c r="G117" i="12"/>
  <c r="G106" i="12"/>
  <c r="G104" i="12"/>
  <c r="G101" i="12"/>
  <c r="G100" i="12"/>
  <c r="G99" i="12"/>
  <c r="G102" i="12" s="1"/>
  <c r="G95" i="12"/>
  <c r="G94" i="12"/>
  <c r="G93" i="12"/>
  <c r="A104" i="12"/>
  <c r="C104" i="12"/>
  <c r="D104" i="12"/>
  <c r="E104" i="12"/>
  <c r="F104" i="12"/>
  <c r="A106" i="12"/>
  <c r="C106" i="12"/>
  <c r="D106" i="12"/>
  <c r="E106" i="12"/>
  <c r="F106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0" i="12"/>
  <c r="G67" i="12"/>
  <c r="G66" i="12"/>
  <c r="G68" i="12" s="1"/>
  <c r="G63" i="12"/>
  <c r="G61" i="12"/>
  <c r="G41" i="12"/>
  <c r="G263" i="12" s="1"/>
  <c r="G40" i="12"/>
  <c r="G262" i="12" s="1"/>
  <c r="G39" i="12"/>
  <c r="G261" i="12" s="1"/>
  <c r="G38" i="12"/>
  <c r="G260" i="12" s="1"/>
  <c r="G37" i="12"/>
  <c r="G259" i="12" s="1"/>
  <c r="G32" i="12"/>
  <c r="G31" i="12"/>
  <c r="G30" i="12"/>
  <c r="G29" i="12"/>
  <c r="G28" i="12"/>
  <c r="G27" i="12"/>
  <c r="G26" i="12"/>
  <c r="G25" i="12"/>
  <c r="G21" i="12"/>
  <c r="G20" i="12"/>
  <c r="G19" i="12"/>
  <c r="G18" i="12"/>
  <c r="G17" i="12"/>
  <c r="G16" i="12"/>
  <c r="G15" i="12"/>
  <c r="G14" i="12"/>
  <c r="G11" i="12"/>
  <c r="G9" i="12"/>
  <c r="G7" i="12"/>
  <c r="J40" i="4"/>
  <c r="J36" i="4"/>
  <c r="J26" i="4"/>
  <c r="I26" i="4"/>
  <c r="J19" i="4"/>
  <c r="J13" i="4"/>
  <c r="J35" i="4"/>
  <c r="J34" i="4"/>
  <c r="J33" i="4"/>
  <c r="J32" i="4"/>
  <c r="J31" i="4"/>
  <c r="J30" i="4"/>
  <c r="J25" i="4"/>
  <c r="J24" i="4"/>
  <c r="J23" i="4"/>
  <c r="J18" i="4"/>
  <c r="J17" i="4"/>
  <c r="J12" i="4"/>
  <c r="J11" i="4"/>
  <c r="J10" i="4"/>
  <c r="J9" i="4"/>
  <c r="J8" i="4"/>
  <c r="J7" i="4"/>
  <c r="J6" i="4"/>
  <c r="I158" i="5"/>
  <c r="I157" i="5"/>
  <c r="I159" i="5" s="1"/>
  <c r="I153" i="5"/>
  <c r="I152" i="5"/>
  <c r="I118" i="5"/>
  <c r="I129" i="5"/>
  <c r="I130" i="5" s="1"/>
  <c r="H125" i="5"/>
  <c r="I112" i="5"/>
  <c r="I134" i="5"/>
  <c r="I135" i="5" s="1"/>
  <c r="I133" i="5"/>
  <c r="I128" i="5"/>
  <c r="I124" i="5"/>
  <c r="I125" i="5" s="1"/>
  <c r="I123" i="5"/>
  <c r="I122" i="5"/>
  <c r="I121" i="5"/>
  <c r="I120" i="5"/>
  <c r="I117" i="5"/>
  <c r="I116" i="5"/>
  <c r="I115" i="5"/>
  <c r="I111" i="5"/>
  <c r="I110" i="5"/>
  <c r="I109" i="5"/>
  <c r="I108" i="5"/>
  <c r="I107" i="5"/>
  <c r="I106" i="5"/>
  <c r="I105" i="5"/>
  <c r="I104" i="5"/>
  <c r="I103" i="5"/>
  <c r="I85" i="5"/>
  <c r="I90" i="5"/>
  <c r="I86" i="5"/>
  <c r="I67" i="5"/>
  <c r="I64" i="5"/>
  <c r="I58" i="5"/>
  <c r="I89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63" i="5"/>
  <c r="I62" i="5"/>
  <c r="I61" i="5"/>
  <c r="I57" i="5"/>
  <c r="I56" i="5"/>
  <c r="I55" i="5"/>
  <c r="I45" i="5"/>
  <c r="I39" i="5"/>
  <c r="I32" i="5"/>
  <c r="I25" i="5"/>
  <c r="I16" i="5"/>
  <c r="I9" i="5"/>
  <c r="I44" i="5"/>
  <c r="I43" i="5"/>
  <c r="I42" i="5"/>
  <c r="I38" i="5"/>
  <c r="I37" i="5"/>
  <c r="I36" i="5"/>
  <c r="I35" i="5"/>
  <c r="I31" i="5"/>
  <c r="I30" i="5"/>
  <c r="I29" i="5"/>
  <c r="I28" i="5"/>
  <c r="I24" i="5"/>
  <c r="I23" i="5"/>
  <c r="I22" i="5"/>
  <c r="I21" i="5"/>
  <c r="I12" i="5"/>
  <c r="I11" i="5"/>
  <c r="I8" i="5"/>
  <c r="I7" i="5"/>
  <c r="I354" i="3"/>
  <c r="I349" i="3"/>
  <c r="I344" i="3"/>
  <c r="I332" i="3"/>
  <c r="I325" i="3"/>
  <c r="I364" i="3"/>
  <c r="I371" i="3" s="1"/>
  <c r="I363" i="3"/>
  <c r="I370" i="3" s="1"/>
  <c r="I362" i="3"/>
  <c r="I372" i="3" s="1"/>
  <c r="I361" i="3"/>
  <c r="I341" i="3"/>
  <c r="I340" i="3"/>
  <c r="I339" i="3"/>
  <c r="I338" i="3"/>
  <c r="I337" i="3"/>
  <c r="I331" i="3"/>
  <c r="I330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268" i="3"/>
  <c r="I275" i="3"/>
  <c r="I280" i="3"/>
  <c r="I285" i="3"/>
  <c r="I295" i="3"/>
  <c r="I290" i="3"/>
  <c r="I303" i="3"/>
  <c r="I304" i="3" s="1"/>
  <c r="I300" i="3"/>
  <c r="I299" i="3"/>
  <c r="I298" i="3"/>
  <c r="I294" i="3"/>
  <c r="I293" i="3"/>
  <c r="I289" i="3"/>
  <c r="I288" i="3"/>
  <c r="I284" i="3"/>
  <c r="I283" i="3"/>
  <c r="I279" i="3"/>
  <c r="I278" i="3"/>
  <c r="I274" i="3"/>
  <c r="I273" i="3"/>
  <c r="I267" i="3"/>
  <c r="I266" i="3"/>
  <c r="I265" i="3"/>
  <c r="I264" i="3"/>
  <c r="I263" i="3"/>
  <c r="I262" i="3"/>
  <c r="I246" i="3"/>
  <c r="I253" i="3"/>
  <c r="I238" i="3"/>
  <c r="I229" i="3"/>
  <c r="I230" i="3" s="1"/>
  <c r="I222" i="3"/>
  <c r="I216" i="3"/>
  <c r="I252" i="3"/>
  <c r="I251" i="3"/>
  <c r="I245" i="3"/>
  <c r="I244" i="3"/>
  <c r="I243" i="3"/>
  <c r="I237" i="3"/>
  <c r="I236" i="3"/>
  <c r="I235" i="3"/>
  <c r="I228" i="3"/>
  <c r="I227" i="3"/>
  <c r="I226" i="3"/>
  <c r="I225" i="3"/>
  <c r="I221" i="3"/>
  <c r="I220" i="3"/>
  <c r="I219" i="3"/>
  <c r="I215" i="3"/>
  <c r="I214" i="3"/>
  <c r="I213" i="3"/>
  <c r="I212" i="3"/>
  <c r="I211" i="3"/>
  <c r="I203" i="3"/>
  <c r="I202" i="3"/>
  <c r="I196" i="3"/>
  <c r="I190" i="3"/>
  <c r="I184" i="3"/>
  <c r="I178" i="3"/>
  <c r="I163" i="3"/>
  <c r="I201" i="3"/>
  <c r="I200" i="3"/>
  <c r="I199" i="3"/>
  <c r="I195" i="3"/>
  <c r="I194" i="3"/>
  <c r="I193" i="3"/>
  <c r="I189" i="3"/>
  <c r="I188" i="3"/>
  <c r="I187" i="3"/>
  <c r="I183" i="3"/>
  <c r="I182" i="3"/>
  <c r="I181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2" i="3"/>
  <c r="I161" i="3"/>
  <c r="I160" i="3"/>
  <c r="I153" i="3"/>
  <c r="I146" i="3"/>
  <c r="I140" i="3"/>
  <c r="I129" i="3"/>
  <c r="I120" i="3"/>
  <c r="I114" i="3"/>
  <c r="I152" i="3"/>
  <c r="I151" i="3"/>
  <c r="I150" i="3"/>
  <c r="I149" i="3"/>
  <c r="I145" i="3"/>
  <c r="I144" i="3"/>
  <c r="I143" i="3"/>
  <c r="I139" i="3"/>
  <c r="I138" i="3"/>
  <c r="I137" i="3"/>
  <c r="I136" i="3"/>
  <c r="I135" i="3"/>
  <c r="I134" i="3"/>
  <c r="I133" i="3"/>
  <c r="I132" i="3"/>
  <c r="I128" i="3"/>
  <c r="I127" i="3"/>
  <c r="I126" i="3"/>
  <c r="I125" i="3"/>
  <c r="I124" i="3"/>
  <c r="I123" i="3"/>
  <c r="I119" i="3"/>
  <c r="I118" i="3"/>
  <c r="I117" i="3"/>
  <c r="I113" i="3"/>
  <c r="I112" i="3"/>
  <c r="I111" i="3"/>
  <c r="I110" i="3"/>
  <c r="I109" i="3"/>
  <c r="I97" i="3"/>
  <c r="I91" i="3"/>
  <c r="I85" i="3"/>
  <c r="I78" i="3"/>
  <c r="I64" i="3"/>
  <c r="I96" i="3"/>
  <c r="I95" i="3"/>
  <c r="I94" i="3"/>
  <c r="I90" i="3"/>
  <c r="I89" i="3"/>
  <c r="I88" i="3"/>
  <c r="I84" i="3"/>
  <c r="I83" i="3"/>
  <c r="I82" i="3"/>
  <c r="I81" i="3"/>
  <c r="I77" i="3"/>
  <c r="I76" i="3"/>
  <c r="I75" i="3"/>
  <c r="I74" i="3"/>
  <c r="I73" i="3"/>
  <c r="I72" i="3"/>
  <c r="I71" i="3"/>
  <c r="I70" i="3"/>
  <c r="I69" i="3"/>
  <c r="I68" i="3"/>
  <c r="I67" i="3"/>
  <c r="I63" i="3"/>
  <c r="I62" i="3"/>
  <c r="I61" i="3"/>
  <c r="I60" i="3"/>
  <c r="I59" i="3"/>
  <c r="I58" i="3"/>
  <c r="I38" i="3"/>
  <c r="I31" i="3"/>
  <c r="I32" i="3" s="1"/>
  <c r="I24" i="3"/>
  <c r="H24" i="3"/>
  <c r="I18" i="3"/>
  <c r="I12" i="3"/>
  <c r="H18" i="3"/>
  <c r="I37" i="3"/>
  <c r="I36" i="3"/>
  <c r="I35" i="3"/>
  <c r="I30" i="3"/>
  <c r="I29" i="3"/>
  <c r="I28" i="3"/>
  <c r="I27" i="3"/>
  <c r="I23" i="3"/>
  <c r="I22" i="3"/>
  <c r="I21" i="3"/>
  <c r="I17" i="3"/>
  <c r="I16" i="3"/>
  <c r="I15" i="3"/>
  <c r="I11" i="3"/>
  <c r="I10" i="3"/>
  <c r="I9" i="3"/>
  <c r="I8" i="3"/>
  <c r="I7" i="3"/>
  <c r="I124" i="2"/>
  <c r="I138" i="2"/>
  <c r="I150" i="2"/>
  <c r="I195" i="2"/>
  <c r="I194" i="2"/>
  <c r="I193" i="2"/>
  <c r="I191" i="2"/>
  <c r="I190" i="2"/>
  <c r="I189" i="2"/>
  <c r="I192" i="2" s="1"/>
  <c r="I172" i="2"/>
  <c r="I171" i="2"/>
  <c r="I170" i="2"/>
  <c r="I168" i="2"/>
  <c r="I149" i="2"/>
  <c r="I148" i="2"/>
  <c r="I147" i="2"/>
  <c r="I146" i="2"/>
  <c r="I145" i="2"/>
  <c r="I144" i="2"/>
  <c r="I143" i="2"/>
  <c r="I142" i="2"/>
  <c r="I141" i="2"/>
  <c r="I137" i="2"/>
  <c r="I136" i="2"/>
  <c r="I135" i="2"/>
  <c r="I134" i="2"/>
  <c r="I133" i="2"/>
  <c r="I132" i="2"/>
  <c r="I131" i="2"/>
  <c r="I130" i="2"/>
  <c r="I129" i="2"/>
  <c r="I121" i="2"/>
  <c r="I120" i="2"/>
  <c r="I119" i="2"/>
  <c r="I118" i="2"/>
  <c r="I117" i="2"/>
  <c r="I116" i="2"/>
  <c r="I115" i="2"/>
  <c r="I114" i="2"/>
  <c r="I96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20" i="2"/>
  <c r="I30" i="2"/>
  <c r="I29" i="2"/>
  <c r="I28" i="2"/>
  <c r="I27" i="2"/>
  <c r="I26" i="2"/>
  <c r="I25" i="2"/>
  <c r="I24" i="2"/>
  <c r="I31" i="2" s="1"/>
  <c r="I23" i="2"/>
  <c r="I19" i="2"/>
  <c r="I18" i="2"/>
  <c r="I17" i="2"/>
  <c r="I16" i="2"/>
  <c r="I12" i="2"/>
  <c r="I11" i="2"/>
  <c r="I10" i="2"/>
  <c r="I9" i="2"/>
  <c r="I13" i="2" s="1"/>
  <c r="I8" i="2"/>
  <c r="I7" i="2"/>
  <c r="I6" i="2"/>
  <c r="H73" i="3"/>
  <c r="E178" i="3"/>
  <c r="I13" i="4"/>
  <c r="J250" i="12"/>
  <c r="I250" i="12"/>
  <c r="J249" i="12"/>
  <c r="I249" i="12"/>
  <c r="J248" i="12"/>
  <c r="I248" i="12"/>
  <c r="J247" i="12"/>
  <c r="I247" i="12"/>
  <c r="J246" i="12"/>
  <c r="I246" i="12"/>
  <c r="J245" i="12"/>
  <c r="I245" i="12"/>
  <c r="J241" i="12"/>
  <c r="I241" i="12"/>
  <c r="J240" i="12"/>
  <c r="I240" i="12"/>
  <c r="J239" i="12"/>
  <c r="I239" i="12"/>
  <c r="J235" i="12"/>
  <c r="I235" i="12"/>
  <c r="J234" i="12"/>
  <c r="I234" i="12"/>
  <c r="J230" i="12"/>
  <c r="I230" i="12"/>
  <c r="J229" i="12"/>
  <c r="I229" i="12"/>
  <c r="J228" i="12"/>
  <c r="I228" i="12"/>
  <c r="J227" i="12"/>
  <c r="I227" i="12"/>
  <c r="J226" i="12"/>
  <c r="I226" i="12"/>
  <c r="J225" i="12"/>
  <c r="I225" i="12"/>
  <c r="J224" i="12"/>
  <c r="I224" i="12"/>
  <c r="J211" i="12"/>
  <c r="I211" i="12"/>
  <c r="J197" i="12"/>
  <c r="I197" i="12"/>
  <c r="J196" i="12"/>
  <c r="I196" i="12"/>
  <c r="J195" i="12"/>
  <c r="I195" i="12"/>
  <c r="J194" i="12"/>
  <c r="I194" i="12"/>
  <c r="J193" i="12"/>
  <c r="I193" i="12"/>
  <c r="J192" i="12"/>
  <c r="I192" i="12"/>
  <c r="J191" i="12"/>
  <c r="I191" i="12"/>
  <c r="J190" i="12"/>
  <c r="I190" i="12"/>
  <c r="J189" i="12"/>
  <c r="I189" i="12"/>
  <c r="J188" i="12"/>
  <c r="I188" i="12"/>
  <c r="J187" i="12"/>
  <c r="I187" i="12"/>
  <c r="J186" i="12"/>
  <c r="I186" i="12"/>
  <c r="J185" i="12"/>
  <c r="I185" i="12"/>
  <c r="J184" i="12"/>
  <c r="I184" i="12"/>
  <c r="J131" i="12"/>
  <c r="I131" i="12"/>
  <c r="J121" i="12"/>
  <c r="I121" i="12"/>
  <c r="J120" i="12"/>
  <c r="I120" i="12"/>
  <c r="J119" i="12"/>
  <c r="I119" i="12"/>
  <c r="J118" i="12"/>
  <c r="I118" i="12"/>
  <c r="J117" i="12"/>
  <c r="I117" i="12"/>
  <c r="J116" i="12"/>
  <c r="I116" i="12"/>
  <c r="J101" i="12"/>
  <c r="I101" i="12"/>
  <c r="J100" i="12"/>
  <c r="I100" i="12"/>
  <c r="J99" i="12"/>
  <c r="I99" i="12"/>
  <c r="J41" i="12"/>
  <c r="J263" i="12" s="1"/>
  <c r="I41" i="12"/>
  <c r="I263" i="12" s="1"/>
  <c r="J40" i="12"/>
  <c r="J262" i="12" s="1"/>
  <c r="I40" i="12"/>
  <c r="I262" i="12" s="1"/>
  <c r="J39" i="12"/>
  <c r="J261" i="12" s="1"/>
  <c r="I39" i="12"/>
  <c r="I261" i="12" s="1"/>
  <c r="J38" i="12"/>
  <c r="J260" i="12" s="1"/>
  <c r="I38" i="12"/>
  <c r="I260" i="12" s="1"/>
  <c r="J37" i="12"/>
  <c r="J259" i="12" s="1"/>
  <c r="I37" i="12"/>
  <c r="I259" i="12" s="1"/>
  <c r="J32" i="12"/>
  <c r="I32" i="12"/>
  <c r="J31" i="12"/>
  <c r="I31" i="12"/>
  <c r="J30" i="12"/>
  <c r="I30" i="12"/>
  <c r="J29" i="12"/>
  <c r="I29" i="12"/>
  <c r="J28" i="12"/>
  <c r="I28" i="12"/>
  <c r="J27" i="12"/>
  <c r="I27" i="12"/>
  <c r="J26" i="12"/>
  <c r="I26" i="12"/>
  <c r="J25" i="12"/>
  <c r="I25" i="12"/>
  <c r="J21" i="12"/>
  <c r="I21" i="12"/>
  <c r="J20" i="12"/>
  <c r="I20" i="12"/>
  <c r="J19" i="12"/>
  <c r="I19" i="12"/>
  <c r="J18" i="12"/>
  <c r="I18" i="12"/>
  <c r="J17" i="12"/>
  <c r="I17" i="12"/>
  <c r="J16" i="12"/>
  <c r="I16" i="12"/>
  <c r="J15" i="12"/>
  <c r="I15" i="12"/>
  <c r="J14" i="12"/>
  <c r="I14" i="12"/>
  <c r="A224" i="14"/>
  <c r="C224" i="14"/>
  <c r="D224" i="14"/>
  <c r="E224" i="14"/>
  <c r="A225" i="14"/>
  <c r="C225" i="14"/>
  <c r="D225" i="14"/>
  <c r="E225" i="14"/>
  <c r="A226" i="14"/>
  <c r="C226" i="14"/>
  <c r="D226" i="14"/>
  <c r="E226" i="14"/>
  <c r="A192" i="14"/>
  <c r="A191" i="14"/>
  <c r="C191" i="14"/>
  <c r="D191" i="14"/>
  <c r="C192" i="14"/>
  <c r="D192" i="14"/>
  <c r="C192" i="12"/>
  <c r="A192" i="12"/>
  <c r="C191" i="12"/>
  <c r="A191" i="12"/>
  <c r="H170" i="2"/>
  <c r="E39" i="14" s="1"/>
  <c r="E261" i="14" s="1"/>
  <c r="H169" i="2"/>
  <c r="I169" i="2" s="1"/>
  <c r="B226" i="12"/>
  <c r="F226" i="12"/>
  <c r="E226" i="12"/>
  <c r="D226" i="12"/>
  <c r="C226" i="12"/>
  <c r="A226" i="12"/>
  <c r="H337" i="3"/>
  <c r="H168" i="2" s="1"/>
  <c r="E293" i="14"/>
  <c r="D293" i="14"/>
  <c r="C293" i="14"/>
  <c r="A251" i="14"/>
  <c r="E250" i="14"/>
  <c r="D250" i="14"/>
  <c r="C250" i="14"/>
  <c r="E249" i="14"/>
  <c r="D249" i="14"/>
  <c r="C249" i="14"/>
  <c r="E248" i="14"/>
  <c r="D248" i="14"/>
  <c r="C248" i="14"/>
  <c r="E247" i="14"/>
  <c r="D247" i="14"/>
  <c r="C247" i="14"/>
  <c r="A247" i="14"/>
  <c r="E246" i="14"/>
  <c r="D246" i="14"/>
  <c r="C246" i="14"/>
  <c r="A246" i="14"/>
  <c r="E245" i="14"/>
  <c r="D245" i="14"/>
  <c r="C245" i="14"/>
  <c r="A245" i="14"/>
  <c r="A242" i="14"/>
  <c r="E241" i="14"/>
  <c r="D241" i="14"/>
  <c r="C241" i="14"/>
  <c r="E240" i="14"/>
  <c r="D240" i="14"/>
  <c r="C240" i="14"/>
  <c r="A240" i="14"/>
  <c r="E239" i="14"/>
  <c r="D239" i="14"/>
  <c r="C239" i="14"/>
  <c r="A239" i="14"/>
  <c r="A236" i="14"/>
  <c r="E235" i="14"/>
  <c r="D235" i="14"/>
  <c r="C235" i="14"/>
  <c r="E234" i="14"/>
  <c r="D234" i="14"/>
  <c r="C234" i="14"/>
  <c r="A234" i="14"/>
  <c r="A231" i="14"/>
  <c r="E230" i="14"/>
  <c r="D230" i="14"/>
  <c r="C230" i="14"/>
  <c r="A230" i="14"/>
  <c r="E229" i="14"/>
  <c r="D229" i="14"/>
  <c r="C229" i="14"/>
  <c r="A229" i="14"/>
  <c r="E228" i="14"/>
  <c r="D228" i="14"/>
  <c r="C228" i="14"/>
  <c r="A228" i="14"/>
  <c r="E227" i="14"/>
  <c r="D227" i="14"/>
  <c r="C227" i="14"/>
  <c r="A227" i="14"/>
  <c r="E211" i="14"/>
  <c r="E212" i="14" s="1"/>
  <c r="D211" i="14"/>
  <c r="D212" i="14" s="1"/>
  <c r="C211" i="14"/>
  <c r="C212" i="14" s="1"/>
  <c r="A211" i="14"/>
  <c r="A206" i="14"/>
  <c r="A205" i="14"/>
  <c r="A204" i="14"/>
  <c r="A203" i="14"/>
  <c r="A202" i="14"/>
  <c r="A201" i="14"/>
  <c r="E197" i="14"/>
  <c r="D197" i="14"/>
  <c r="C197" i="14"/>
  <c r="E196" i="14"/>
  <c r="D196" i="14"/>
  <c r="C196" i="14"/>
  <c r="E195" i="14"/>
  <c r="D195" i="14"/>
  <c r="C195" i="14"/>
  <c r="E194" i="14"/>
  <c r="D194" i="14"/>
  <c r="C194" i="14"/>
  <c r="E193" i="14"/>
  <c r="D193" i="14"/>
  <c r="C193" i="14"/>
  <c r="E192" i="14"/>
  <c r="E191" i="14"/>
  <c r="E190" i="14"/>
  <c r="D190" i="14"/>
  <c r="C190" i="14"/>
  <c r="A190" i="14"/>
  <c r="E189" i="14"/>
  <c r="D189" i="14"/>
  <c r="C189" i="14"/>
  <c r="A189" i="14"/>
  <c r="E188" i="14"/>
  <c r="D188" i="14"/>
  <c r="C188" i="14"/>
  <c r="A188" i="14"/>
  <c r="E187" i="14"/>
  <c r="D187" i="14"/>
  <c r="C187" i="14"/>
  <c r="A187" i="14"/>
  <c r="E186" i="14"/>
  <c r="D186" i="14"/>
  <c r="C186" i="14"/>
  <c r="A186" i="14"/>
  <c r="E185" i="14"/>
  <c r="D185" i="14"/>
  <c r="C185" i="14"/>
  <c r="A185" i="14"/>
  <c r="E184" i="14"/>
  <c r="D184" i="14"/>
  <c r="C184" i="14"/>
  <c r="A184" i="14"/>
  <c r="A180" i="14"/>
  <c r="A179" i="14"/>
  <c r="A178" i="14"/>
  <c r="A177" i="14"/>
  <c r="A176" i="14"/>
  <c r="A175" i="14"/>
  <c r="A171" i="14"/>
  <c r="A170" i="14"/>
  <c r="A137" i="14"/>
  <c r="A135" i="14"/>
  <c r="A133" i="14"/>
  <c r="E131" i="14"/>
  <c r="D131" i="14"/>
  <c r="C131" i="14"/>
  <c r="A130" i="14"/>
  <c r="A129" i="14"/>
  <c r="A128" i="14"/>
  <c r="A127" i="14"/>
  <c r="A126" i="14"/>
  <c r="A125" i="14"/>
  <c r="A122" i="14"/>
  <c r="E121" i="14"/>
  <c r="D121" i="14"/>
  <c r="C121" i="14"/>
  <c r="E120" i="14"/>
  <c r="D120" i="14"/>
  <c r="C120" i="14"/>
  <c r="A120" i="14"/>
  <c r="E119" i="14"/>
  <c r="D119" i="14"/>
  <c r="C119" i="14"/>
  <c r="A119" i="14"/>
  <c r="E118" i="14"/>
  <c r="D118" i="14"/>
  <c r="C118" i="14"/>
  <c r="A118" i="14"/>
  <c r="E117" i="14"/>
  <c r="D117" i="14"/>
  <c r="C117" i="14"/>
  <c r="A117" i="14"/>
  <c r="D116" i="14"/>
  <c r="C116" i="14"/>
  <c r="A116" i="14"/>
  <c r="A106" i="14"/>
  <c r="A104" i="14"/>
  <c r="A102" i="14"/>
  <c r="E101" i="14"/>
  <c r="D101" i="14"/>
  <c r="C101" i="14"/>
  <c r="A101" i="14"/>
  <c r="E100" i="14"/>
  <c r="D100" i="14"/>
  <c r="C100" i="14"/>
  <c r="A100" i="14"/>
  <c r="E99" i="14"/>
  <c r="D99" i="14"/>
  <c r="C99" i="14"/>
  <c r="A99" i="14"/>
  <c r="A96" i="14"/>
  <c r="A95" i="14"/>
  <c r="A94" i="14"/>
  <c r="A93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0" i="14"/>
  <c r="A67" i="14"/>
  <c r="A66" i="14"/>
  <c r="A63" i="14"/>
  <c r="A61" i="14"/>
  <c r="A45" i="14"/>
  <c r="A44" i="14"/>
  <c r="A42" i="14"/>
  <c r="E41" i="14"/>
  <c r="E263" i="14" s="1"/>
  <c r="D41" i="14"/>
  <c r="D263" i="14" s="1"/>
  <c r="C41" i="14"/>
  <c r="C263" i="14" s="1"/>
  <c r="E40" i="14"/>
  <c r="E262" i="14" s="1"/>
  <c r="D40" i="14"/>
  <c r="D262" i="14" s="1"/>
  <c r="C40" i="14"/>
  <c r="C262" i="14" s="1"/>
  <c r="D39" i="14"/>
  <c r="D261" i="14" s="1"/>
  <c r="C39" i="14"/>
  <c r="C261" i="14" s="1"/>
  <c r="A39" i="14"/>
  <c r="A261" i="14" s="1"/>
  <c r="D38" i="14"/>
  <c r="D260" i="14" s="1"/>
  <c r="C38" i="14"/>
  <c r="C260" i="14" s="1"/>
  <c r="A38" i="14"/>
  <c r="A260" i="14" s="1"/>
  <c r="D37" i="14"/>
  <c r="C37" i="14"/>
  <c r="C259" i="14" s="1"/>
  <c r="A37" i="14"/>
  <c r="A259" i="14" s="1"/>
  <c r="A36" i="14"/>
  <c r="A34" i="14"/>
  <c r="A33" i="14"/>
  <c r="E32" i="14"/>
  <c r="D32" i="14"/>
  <c r="C32" i="14"/>
  <c r="E31" i="14"/>
  <c r="D31" i="14"/>
  <c r="C31" i="14"/>
  <c r="E30" i="14"/>
  <c r="D30" i="14"/>
  <c r="C30" i="14"/>
  <c r="A30" i="14"/>
  <c r="E29" i="14"/>
  <c r="D29" i="14"/>
  <c r="C29" i="14"/>
  <c r="A29" i="14"/>
  <c r="E28" i="14"/>
  <c r="D28" i="14"/>
  <c r="C28" i="14"/>
  <c r="A28" i="14"/>
  <c r="E27" i="14"/>
  <c r="D27" i="14"/>
  <c r="C27" i="14"/>
  <c r="A27" i="14"/>
  <c r="E26" i="14"/>
  <c r="D26" i="14"/>
  <c r="C26" i="14"/>
  <c r="A26" i="14"/>
  <c r="E25" i="14"/>
  <c r="D25" i="14"/>
  <c r="C25" i="14"/>
  <c r="A25" i="14"/>
  <c r="A24" i="14"/>
  <c r="A22" i="14"/>
  <c r="E21" i="14"/>
  <c r="D21" i="14"/>
  <c r="C21" i="14"/>
  <c r="E20" i="14"/>
  <c r="D20" i="14"/>
  <c r="C20" i="14"/>
  <c r="A20" i="14"/>
  <c r="E19" i="14"/>
  <c r="D19" i="14"/>
  <c r="C19" i="14"/>
  <c r="A19" i="14"/>
  <c r="E18" i="14"/>
  <c r="D18" i="14"/>
  <c r="C18" i="14"/>
  <c r="A18" i="14"/>
  <c r="E17" i="14"/>
  <c r="D17" i="14"/>
  <c r="C17" i="14"/>
  <c r="A17" i="14"/>
  <c r="E16" i="14"/>
  <c r="D16" i="14"/>
  <c r="C16" i="14"/>
  <c r="A16" i="14"/>
  <c r="E15" i="14"/>
  <c r="D15" i="14"/>
  <c r="C15" i="14"/>
  <c r="A15" i="14"/>
  <c r="E14" i="14"/>
  <c r="D14" i="14"/>
  <c r="C14" i="14"/>
  <c r="A14" i="14"/>
  <c r="A13" i="14"/>
  <c r="A11" i="14"/>
  <c r="A9" i="14"/>
  <c r="A7" i="14"/>
  <c r="F208" i="14" l="1"/>
  <c r="F214" i="14" s="1"/>
  <c r="F216" i="14" s="1"/>
  <c r="G96" i="12"/>
  <c r="G293" i="12"/>
  <c r="G264" i="12"/>
  <c r="F266" i="14"/>
  <c r="F267" i="14" s="1"/>
  <c r="F278" i="14" s="1"/>
  <c r="F279" i="14" s="1"/>
  <c r="F295" i="14" s="1"/>
  <c r="G132" i="12"/>
  <c r="G172" i="12"/>
  <c r="G33" i="12"/>
  <c r="G181" i="12"/>
  <c r="G242" i="12"/>
  <c r="G22" i="12"/>
  <c r="G231" i="12"/>
  <c r="G253" i="12" s="1"/>
  <c r="G122" i="12"/>
  <c r="G198" i="12"/>
  <c r="G251" i="12"/>
  <c r="G90" i="12"/>
  <c r="G42" i="12"/>
  <c r="G207" i="12"/>
  <c r="I138" i="5"/>
  <c r="I373" i="3"/>
  <c r="I369" i="3"/>
  <c r="I305" i="3"/>
  <c r="I306" i="3" s="1"/>
  <c r="I175" i="2"/>
  <c r="I199" i="2" s="1"/>
  <c r="I153" i="2"/>
  <c r="I184" i="2"/>
  <c r="I180" i="2"/>
  <c r="I196" i="2"/>
  <c r="I197" i="2" s="1"/>
  <c r="I198" i="2" s="1"/>
  <c r="I200" i="2" s="1"/>
  <c r="I34" i="2"/>
  <c r="E236" i="14"/>
  <c r="C231" i="14"/>
  <c r="D42" i="14"/>
  <c r="C102" i="14"/>
  <c r="D102" i="14"/>
  <c r="E102" i="14"/>
  <c r="C242" i="14"/>
  <c r="D231" i="14"/>
  <c r="D33" i="14"/>
  <c r="C33" i="14"/>
  <c r="C122" i="14"/>
  <c r="D122" i="14"/>
  <c r="C236" i="14"/>
  <c r="D242" i="14"/>
  <c r="C22" i="14"/>
  <c r="E242" i="14"/>
  <c r="D22" i="14"/>
  <c r="E198" i="14"/>
  <c r="D198" i="14"/>
  <c r="E22" i="14"/>
  <c r="C42" i="14"/>
  <c r="D236" i="14"/>
  <c r="C251" i="14"/>
  <c r="E33" i="14"/>
  <c r="E251" i="14"/>
  <c r="E122" i="14"/>
  <c r="C198" i="14"/>
  <c r="E231" i="14"/>
  <c r="D251" i="14"/>
  <c r="C264" i="14"/>
  <c r="D259" i="14"/>
  <c r="D264" i="14" s="1"/>
  <c r="G216" i="3"/>
  <c r="J293" i="12"/>
  <c r="I293" i="12"/>
  <c r="J264" i="12"/>
  <c r="I264" i="12"/>
  <c r="J251" i="12"/>
  <c r="I251" i="12"/>
  <c r="J242" i="12"/>
  <c r="I242" i="12"/>
  <c r="J236" i="12"/>
  <c r="I236" i="12"/>
  <c r="J231" i="12"/>
  <c r="I231" i="12"/>
  <c r="J212" i="12"/>
  <c r="I212" i="12"/>
  <c r="J198" i="12"/>
  <c r="I198" i="12"/>
  <c r="J137" i="12"/>
  <c r="I137" i="12"/>
  <c r="I135" i="12"/>
  <c r="J122" i="12"/>
  <c r="I122" i="12"/>
  <c r="I104" i="12"/>
  <c r="J102" i="12"/>
  <c r="I102" i="12"/>
  <c r="J63" i="12"/>
  <c r="I63" i="12"/>
  <c r="J61" i="12"/>
  <c r="I61" i="12"/>
  <c r="J42" i="12"/>
  <c r="I42" i="12"/>
  <c r="J33" i="12"/>
  <c r="I33" i="12"/>
  <c r="J22" i="12"/>
  <c r="I22" i="12"/>
  <c r="M36" i="4"/>
  <c r="L36" i="4"/>
  <c r="M26" i="4"/>
  <c r="L26" i="4"/>
  <c r="M19" i="4"/>
  <c r="L19" i="4"/>
  <c r="M13" i="4"/>
  <c r="M40" i="4" s="1"/>
  <c r="L368" i="3" s="1"/>
  <c r="L13" i="4"/>
  <c r="L153" i="5"/>
  <c r="K153" i="5"/>
  <c r="L135" i="5"/>
  <c r="J206" i="12" s="1"/>
  <c r="K135" i="5"/>
  <c r="I206" i="12" s="1"/>
  <c r="L130" i="5"/>
  <c r="J205" i="12" s="1"/>
  <c r="K130" i="5"/>
  <c r="I205" i="12" s="1"/>
  <c r="L125" i="5"/>
  <c r="J204" i="12" s="1"/>
  <c r="K125" i="5"/>
  <c r="I204" i="12" s="1"/>
  <c r="L118" i="5"/>
  <c r="J203" i="12" s="1"/>
  <c r="K118" i="5"/>
  <c r="I203" i="12" s="1"/>
  <c r="L112" i="5"/>
  <c r="J202" i="12" s="1"/>
  <c r="K112" i="5"/>
  <c r="I202" i="12" s="1"/>
  <c r="L90" i="5"/>
  <c r="J201" i="12" s="1"/>
  <c r="K90" i="5"/>
  <c r="I201" i="12" s="1"/>
  <c r="L86" i="5"/>
  <c r="K86" i="5"/>
  <c r="L64" i="5"/>
  <c r="J180" i="12" s="1"/>
  <c r="K64" i="5"/>
  <c r="I180" i="12" s="1"/>
  <c r="L58" i="5"/>
  <c r="J179" i="12" s="1"/>
  <c r="K58" i="5"/>
  <c r="I179" i="12" s="1"/>
  <c r="L45" i="5"/>
  <c r="J178" i="12" s="1"/>
  <c r="K45" i="5"/>
  <c r="I178" i="12" s="1"/>
  <c r="L39" i="5"/>
  <c r="J177" i="12" s="1"/>
  <c r="K39" i="5"/>
  <c r="I177" i="12" s="1"/>
  <c r="L32" i="5"/>
  <c r="J176" i="12" s="1"/>
  <c r="K32" i="5"/>
  <c r="I176" i="12" s="1"/>
  <c r="L25" i="5"/>
  <c r="J175" i="12" s="1"/>
  <c r="K25" i="5"/>
  <c r="I175" i="12" s="1"/>
  <c r="L13" i="5"/>
  <c r="K13" i="5"/>
  <c r="I171" i="12" s="1"/>
  <c r="I215" i="12" s="1"/>
  <c r="L9" i="5"/>
  <c r="K9" i="5"/>
  <c r="L344" i="3"/>
  <c r="K344" i="3"/>
  <c r="L332" i="3"/>
  <c r="K332" i="3"/>
  <c r="L325" i="3"/>
  <c r="J135" i="12" s="1"/>
  <c r="K325" i="3"/>
  <c r="L304" i="3"/>
  <c r="K304" i="3"/>
  <c r="L300" i="3"/>
  <c r="J130" i="12" s="1"/>
  <c r="K300" i="3"/>
  <c r="I130" i="12" s="1"/>
  <c r="L295" i="3"/>
  <c r="J129" i="12" s="1"/>
  <c r="K295" i="3"/>
  <c r="I129" i="12" s="1"/>
  <c r="L290" i="3"/>
  <c r="J128" i="12" s="1"/>
  <c r="K290" i="3"/>
  <c r="I128" i="12" s="1"/>
  <c r="L285" i="3"/>
  <c r="J127" i="12" s="1"/>
  <c r="K285" i="3"/>
  <c r="I127" i="12" s="1"/>
  <c r="L280" i="3"/>
  <c r="J126" i="12" s="1"/>
  <c r="K280" i="3"/>
  <c r="I126" i="12" s="1"/>
  <c r="L275" i="3"/>
  <c r="J125" i="12" s="1"/>
  <c r="K275" i="3"/>
  <c r="I125" i="12" s="1"/>
  <c r="L268" i="3"/>
  <c r="K268" i="3"/>
  <c r="L253" i="3"/>
  <c r="J106" i="12" s="1"/>
  <c r="K253" i="3"/>
  <c r="I106" i="12" s="1"/>
  <c r="L246" i="3"/>
  <c r="J104" i="12" s="1"/>
  <c r="K246" i="3"/>
  <c r="L238" i="3"/>
  <c r="K238" i="3"/>
  <c r="L229" i="3"/>
  <c r="K229" i="3"/>
  <c r="L222" i="3"/>
  <c r="J94" i="12" s="1"/>
  <c r="K222" i="3"/>
  <c r="I94" i="12" s="1"/>
  <c r="L216" i="3"/>
  <c r="J93" i="12" s="1"/>
  <c r="K216" i="3"/>
  <c r="I93" i="12" s="1"/>
  <c r="L202" i="3"/>
  <c r="K202" i="3"/>
  <c r="L196" i="3"/>
  <c r="J88" i="12" s="1"/>
  <c r="K196" i="3"/>
  <c r="I88" i="12" s="1"/>
  <c r="L190" i="3"/>
  <c r="J87" i="12" s="1"/>
  <c r="K190" i="3"/>
  <c r="I87" i="12" s="1"/>
  <c r="L184" i="3"/>
  <c r="J86" i="12" s="1"/>
  <c r="K184" i="3"/>
  <c r="I86" i="12" s="1"/>
  <c r="L178" i="3"/>
  <c r="J85" i="12" s="1"/>
  <c r="K178" i="3"/>
  <c r="I85" i="12" s="1"/>
  <c r="L163" i="3"/>
  <c r="J84" i="12" s="1"/>
  <c r="K163" i="3"/>
  <c r="I84" i="12" s="1"/>
  <c r="L153" i="3"/>
  <c r="J83" i="12" s="1"/>
  <c r="K153" i="3"/>
  <c r="I83" i="12" s="1"/>
  <c r="L146" i="3"/>
  <c r="J82" i="12" s="1"/>
  <c r="K146" i="3"/>
  <c r="I82" i="12" s="1"/>
  <c r="L140" i="3"/>
  <c r="J81" i="12" s="1"/>
  <c r="K140" i="3"/>
  <c r="I81" i="12" s="1"/>
  <c r="L129" i="3"/>
  <c r="J80" i="12" s="1"/>
  <c r="K129" i="3"/>
  <c r="I80" i="12" s="1"/>
  <c r="L120" i="3"/>
  <c r="J79" i="12" s="1"/>
  <c r="K120" i="3"/>
  <c r="I79" i="12" s="1"/>
  <c r="L114" i="3"/>
  <c r="J78" i="12" s="1"/>
  <c r="K114" i="3"/>
  <c r="I78" i="12" s="1"/>
  <c r="L97" i="3"/>
  <c r="J77" i="12" s="1"/>
  <c r="K97" i="3"/>
  <c r="I77" i="12" s="1"/>
  <c r="L91" i="3"/>
  <c r="J76" i="12" s="1"/>
  <c r="K91" i="3"/>
  <c r="I76" i="12" s="1"/>
  <c r="L85" i="3"/>
  <c r="J75" i="12" s="1"/>
  <c r="K85" i="3"/>
  <c r="I75" i="12" s="1"/>
  <c r="L78" i="3"/>
  <c r="J74" i="12" s="1"/>
  <c r="K78" i="3"/>
  <c r="I74" i="12" s="1"/>
  <c r="L64" i="3"/>
  <c r="J73" i="12" s="1"/>
  <c r="K64" i="3"/>
  <c r="I73" i="12" s="1"/>
  <c r="L38" i="3"/>
  <c r="J70" i="12" s="1"/>
  <c r="K38" i="3"/>
  <c r="I70" i="12" s="1"/>
  <c r="L31" i="3"/>
  <c r="K31" i="3"/>
  <c r="L24" i="3"/>
  <c r="J66" i="12" s="1"/>
  <c r="K24" i="3"/>
  <c r="I66" i="12" s="1"/>
  <c r="L18" i="3"/>
  <c r="K18" i="3"/>
  <c r="L12" i="3"/>
  <c r="K12" i="3"/>
  <c r="K194" i="2"/>
  <c r="L193" i="2"/>
  <c r="K193" i="2"/>
  <c r="L191" i="2"/>
  <c r="K190" i="2"/>
  <c r="L175" i="2"/>
  <c r="L199" i="2" s="1"/>
  <c r="K175" i="2"/>
  <c r="K199" i="2" s="1"/>
  <c r="L153" i="2"/>
  <c r="L150" i="2"/>
  <c r="L196" i="2" s="1"/>
  <c r="K150" i="2"/>
  <c r="K196" i="2" s="1"/>
  <c r="L138" i="2"/>
  <c r="L195" i="2" s="1"/>
  <c r="L197" i="2" s="1"/>
  <c r="K138" i="2"/>
  <c r="K153" i="2" s="1"/>
  <c r="L124" i="2"/>
  <c r="J11" i="12" s="1"/>
  <c r="K124" i="2"/>
  <c r="I11" i="12" s="1"/>
  <c r="L96" i="2"/>
  <c r="J9" i="12" s="1"/>
  <c r="K96" i="2"/>
  <c r="I9" i="12" s="1"/>
  <c r="G96" i="2"/>
  <c r="D9" i="14" s="1"/>
  <c r="L34" i="2"/>
  <c r="J7" i="12" s="1"/>
  <c r="K34" i="2"/>
  <c r="I7" i="12" s="1"/>
  <c r="L31" i="2"/>
  <c r="K31" i="2"/>
  <c r="K191" i="2" s="1"/>
  <c r="L20" i="2"/>
  <c r="L190" i="2" s="1"/>
  <c r="K20" i="2"/>
  <c r="L13" i="2"/>
  <c r="L189" i="2" s="1"/>
  <c r="L192" i="2" s="1"/>
  <c r="K13" i="2"/>
  <c r="K189" i="2" s="1"/>
  <c r="K192" i="2" s="1"/>
  <c r="E13" i="5"/>
  <c r="G208" i="12" l="1"/>
  <c r="G214" i="12" s="1"/>
  <c r="G216" i="12" s="1"/>
  <c r="I181" i="12"/>
  <c r="G34" i="12"/>
  <c r="G44" i="12" s="1"/>
  <c r="G45" i="12" s="1"/>
  <c r="G277" i="12" s="1"/>
  <c r="I207" i="12"/>
  <c r="G133" i="12"/>
  <c r="G139" i="12" s="1"/>
  <c r="J207" i="12"/>
  <c r="J208" i="12" s="1"/>
  <c r="J132" i="12"/>
  <c r="J133" i="12" s="1"/>
  <c r="J181" i="12"/>
  <c r="I132" i="12"/>
  <c r="I133" i="12" s="1"/>
  <c r="L40" i="4"/>
  <c r="K368" i="3" s="1"/>
  <c r="J253" i="12"/>
  <c r="K158" i="5"/>
  <c r="K366" i="3" s="1"/>
  <c r="L16" i="5"/>
  <c r="J170" i="12"/>
  <c r="K16" i="5"/>
  <c r="I170" i="12"/>
  <c r="I172" i="12" s="1"/>
  <c r="L158" i="5"/>
  <c r="L366" i="3" s="1"/>
  <c r="J171" i="12"/>
  <c r="J215" i="12" s="1"/>
  <c r="L203" i="3"/>
  <c r="L349" i="3" s="1"/>
  <c r="L354" i="3" s="1"/>
  <c r="L364" i="3" s="1"/>
  <c r="L369" i="3" s="1"/>
  <c r="J89" i="12"/>
  <c r="J90" i="12" s="1"/>
  <c r="L305" i="3"/>
  <c r="L306" i="3" s="1"/>
  <c r="K230" i="3"/>
  <c r="I95" i="12"/>
  <c r="I96" i="12" s="1"/>
  <c r="L230" i="3"/>
  <c r="J95" i="12"/>
  <c r="J96" i="12" s="1"/>
  <c r="L32" i="3"/>
  <c r="J67" i="12"/>
  <c r="J68" i="12" s="1"/>
  <c r="K305" i="3"/>
  <c r="K306" i="3" s="1"/>
  <c r="D93" i="14"/>
  <c r="K32" i="3"/>
  <c r="I67" i="12"/>
  <c r="I68" i="12" s="1"/>
  <c r="K203" i="3"/>
  <c r="I89" i="12"/>
  <c r="I90" i="12" s="1"/>
  <c r="L180" i="2"/>
  <c r="L361" i="3" s="1"/>
  <c r="K180" i="2"/>
  <c r="K361" i="3" s="1"/>
  <c r="L194" i="2"/>
  <c r="L184" i="2"/>
  <c r="L362" i="3" s="1"/>
  <c r="L372" i="3" s="1"/>
  <c r="K195" i="2"/>
  <c r="K197" i="2" s="1"/>
  <c r="K198" i="2" s="1"/>
  <c r="K200" i="2" s="1"/>
  <c r="K184" i="2"/>
  <c r="K362" i="3" s="1"/>
  <c r="K372" i="3" s="1"/>
  <c r="C34" i="14"/>
  <c r="I253" i="12"/>
  <c r="E253" i="14"/>
  <c r="C253" i="14"/>
  <c r="D34" i="14"/>
  <c r="I34" i="12"/>
  <c r="I44" i="12" s="1"/>
  <c r="I45" i="12" s="1"/>
  <c r="I277" i="12" s="1"/>
  <c r="J34" i="12"/>
  <c r="J44" i="12" s="1"/>
  <c r="J45" i="12" s="1"/>
  <c r="J277" i="12" s="1"/>
  <c r="I208" i="12"/>
  <c r="E34" i="14"/>
  <c r="D253" i="14"/>
  <c r="K67" i="5"/>
  <c r="L67" i="5"/>
  <c r="L157" i="5" s="1"/>
  <c r="L159" i="5" s="1"/>
  <c r="L367" i="3" s="1"/>
  <c r="K138" i="5"/>
  <c r="K157" i="5" s="1"/>
  <c r="K159" i="5" s="1"/>
  <c r="K367" i="3" s="1"/>
  <c r="L138" i="5"/>
  <c r="L198" i="2"/>
  <c r="L200" i="2" s="1"/>
  <c r="F293" i="12"/>
  <c r="G13" i="4"/>
  <c r="C180" i="12"/>
  <c r="C120" i="12"/>
  <c r="C119" i="12"/>
  <c r="C101" i="12"/>
  <c r="C89" i="12"/>
  <c r="C88" i="12"/>
  <c r="A89" i="12"/>
  <c r="A88" i="12"/>
  <c r="C20" i="12"/>
  <c r="F211" i="12"/>
  <c r="F212" i="12" s="1"/>
  <c r="E211" i="12"/>
  <c r="E212" i="12" s="1"/>
  <c r="D211" i="12"/>
  <c r="D212" i="12" s="1"/>
  <c r="C211" i="12"/>
  <c r="C205" i="12"/>
  <c r="B230" i="12"/>
  <c r="A230" i="12"/>
  <c r="B229" i="12"/>
  <c r="A229" i="12"/>
  <c r="F230" i="12"/>
  <c r="E230" i="12"/>
  <c r="D230" i="12"/>
  <c r="C230" i="12"/>
  <c r="F229" i="12"/>
  <c r="E229" i="12"/>
  <c r="D229" i="12"/>
  <c r="C229" i="12"/>
  <c r="H153" i="5"/>
  <c r="G153" i="5"/>
  <c r="F153" i="5"/>
  <c r="E153" i="5"/>
  <c r="D153" i="5"/>
  <c r="G266" i="12" l="1"/>
  <c r="G267" i="12" s="1"/>
  <c r="G278" i="12" s="1"/>
  <c r="J214" i="12"/>
  <c r="J216" i="12" s="1"/>
  <c r="G279" i="12"/>
  <c r="G295" i="12" s="1"/>
  <c r="I214" i="12"/>
  <c r="I216" i="12" s="1"/>
  <c r="J172" i="12"/>
  <c r="K365" i="3"/>
  <c r="I139" i="12"/>
  <c r="I266" i="12" s="1"/>
  <c r="I267" i="12" s="1"/>
  <c r="I278" i="12" s="1"/>
  <c r="I279" i="12" s="1"/>
  <c r="I295" i="12" s="1"/>
  <c r="K374" i="3" s="1"/>
  <c r="L363" i="3"/>
  <c r="J139" i="12"/>
  <c r="J266" i="12" s="1"/>
  <c r="J267" i="12" s="1"/>
  <c r="J278" i="12" s="1"/>
  <c r="J279" i="12" s="1"/>
  <c r="J295" i="12" s="1"/>
  <c r="L374" i="3" s="1"/>
  <c r="K349" i="3"/>
  <c r="L365" i="3"/>
  <c r="L370" i="3"/>
  <c r="L371" i="3"/>
  <c r="L373" i="3" s="1"/>
  <c r="D150" i="2"/>
  <c r="D138" i="2"/>
  <c r="E13" i="2"/>
  <c r="C34" i="12"/>
  <c r="C9" i="12"/>
  <c r="C7" i="12"/>
  <c r="F131" i="12"/>
  <c r="E131" i="12"/>
  <c r="D131" i="12"/>
  <c r="H304" i="3"/>
  <c r="G304" i="3"/>
  <c r="F304" i="3"/>
  <c r="E304" i="3"/>
  <c r="D304" i="3"/>
  <c r="E293" i="12"/>
  <c r="D293" i="12"/>
  <c r="C251" i="12"/>
  <c r="F250" i="12"/>
  <c r="E250" i="12"/>
  <c r="D250" i="12"/>
  <c r="F249" i="12"/>
  <c r="E249" i="12"/>
  <c r="D249" i="12"/>
  <c r="F248" i="12"/>
  <c r="E248" i="12"/>
  <c r="D248" i="12"/>
  <c r="F247" i="12"/>
  <c r="E247" i="12"/>
  <c r="D247" i="12"/>
  <c r="C247" i="12"/>
  <c r="B247" i="12"/>
  <c r="A247" i="12"/>
  <c r="F246" i="12"/>
  <c r="E246" i="12"/>
  <c r="D246" i="12"/>
  <c r="C246" i="12"/>
  <c r="B246" i="12"/>
  <c r="A246" i="12"/>
  <c r="F245" i="12"/>
  <c r="E245" i="12"/>
  <c r="D245" i="12"/>
  <c r="C245" i="12"/>
  <c r="B245" i="12"/>
  <c r="A245" i="12"/>
  <c r="C242" i="12"/>
  <c r="F241" i="12"/>
  <c r="E241" i="12"/>
  <c r="D241" i="12"/>
  <c r="F240" i="12"/>
  <c r="E240" i="12"/>
  <c r="D240" i="12"/>
  <c r="C240" i="12"/>
  <c r="B240" i="12"/>
  <c r="A240" i="12"/>
  <c r="F239" i="12"/>
  <c r="E239" i="12"/>
  <c r="D239" i="12"/>
  <c r="C239" i="12"/>
  <c r="B239" i="12"/>
  <c r="A239" i="12"/>
  <c r="C236" i="12"/>
  <c r="F235" i="12"/>
  <c r="E235" i="12"/>
  <c r="D235" i="12"/>
  <c r="F234" i="12"/>
  <c r="E234" i="12"/>
  <c r="D234" i="12"/>
  <c r="C234" i="12"/>
  <c r="B234" i="12"/>
  <c r="A234" i="12"/>
  <c r="C231" i="12"/>
  <c r="F228" i="12"/>
  <c r="E228" i="12"/>
  <c r="D228" i="12"/>
  <c r="C228" i="12"/>
  <c r="B228" i="12"/>
  <c r="A228" i="12"/>
  <c r="F227" i="12"/>
  <c r="E227" i="12"/>
  <c r="D227" i="12"/>
  <c r="C227" i="12"/>
  <c r="B227" i="12"/>
  <c r="A227" i="12"/>
  <c r="F225" i="12"/>
  <c r="E225" i="12"/>
  <c r="D225" i="12"/>
  <c r="C225" i="12"/>
  <c r="B225" i="12"/>
  <c r="A225" i="12"/>
  <c r="F224" i="12"/>
  <c r="E224" i="12"/>
  <c r="D224" i="12"/>
  <c r="C224" i="12"/>
  <c r="B224" i="12"/>
  <c r="A224" i="12"/>
  <c r="C66" i="12"/>
  <c r="C204" i="12"/>
  <c r="A204" i="12"/>
  <c r="C203" i="12"/>
  <c r="A203" i="12"/>
  <c r="C202" i="12"/>
  <c r="A202" i="12"/>
  <c r="C201" i="12"/>
  <c r="A201" i="12"/>
  <c r="D194" i="12"/>
  <c r="E194" i="12"/>
  <c r="F194" i="12"/>
  <c r="F197" i="12"/>
  <c r="E197" i="12"/>
  <c r="D197" i="12"/>
  <c r="F196" i="12"/>
  <c r="E196" i="12"/>
  <c r="D196" i="12"/>
  <c r="F195" i="12"/>
  <c r="E195" i="12"/>
  <c r="D195" i="12"/>
  <c r="A190" i="12"/>
  <c r="A189" i="12"/>
  <c r="A188" i="12"/>
  <c r="A187" i="12"/>
  <c r="A186" i="12"/>
  <c r="A185" i="12"/>
  <c r="F193" i="12"/>
  <c r="E193" i="12"/>
  <c r="D193" i="12"/>
  <c r="F192" i="12"/>
  <c r="E192" i="12"/>
  <c r="D192" i="12"/>
  <c r="F191" i="12"/>
  <c r="E191" i="12"/>
  <c r="D191" i="12"/>
  <c r="F190" i="12"/>
  <c r="E190" i="12"/>
  <c r="D190" i="12"/>
  <c r="C190" i="12"/>
  <c r="F189" i="12"/>
  <c r="E189" i="12"/>
  <c r="D189" i="12"/>
  <c r="C189" i="12"/>
  <c r="F188" i="12"/>
  <c r="E188" i="12"/>
  <c r="D188" i="12"/>
  <c r="C188" i="12"/>
  <c r="F187" i="12"/>
  <c r="E187" i="12"/>
  <c r="D187" i="12"/>
  <c r="C187" i="12"/>
  <c r="F186" i="12"/>
  <c r="E186" i="12"/>
  <c r="D186" i="12"/>
  <c r="C186" i="12"/>
  <c r="F185" i="12"/>
  <c r="E185" i="12"/>
  <c r="D185" i="12"/>
  <c r="C185" i="12"/>
  <c r="F184" i="12"/>
  <c r="E184" i="12"/>
  <c r="D184" i="12"/>
  <c r="C184" i="12"/>
  <c r="A184" i="12"/>
  <c r="C179" i="12"/>
  <c r="A179" i="12"/>
  <c r="C178" i="12"/>
  <c r="A178" i="12"/>
  <c r="C177" i="12"/>
  <c r="A177" i="12"/>
  <c r="C176" i="12"/>
  <c r="A176" i="12"/>
  <c r="C175" i="12"/>
  <c r="A175" i="12"/>
  <c r="C171" i="12"/>
  <c r="A171" i="12"/>
  <c r="C170" i="12"/>
  <c r="A170" i="12"/>
  <c r="C44" i="12"/>
  <c r="C137" i="12"/>
  <c r="A137" i="12"/>
  <c r="C135" i="12"/>
  <c r="C133" i="12"/>
  <c r="C130" i="12"/>
  <c r="A130" i="12"/>
  <c r="C129" i="12"/>
  <c r="A129" i="12"/>
  <c r="C128" i="12"/>
  <c r="A128" i="12"/>
  <c r="C127" i="12"/>
  <c r="A127" i="12"/>
  <c r="C126" i="12"/>
  <c r="A126" i="12"/>
  <c r="C125" i="12"/>
  <c r="A125" i="12"/>
  <c r="A122" i="12"/>
  <c r="C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C118" i="12"/>
  <c r="F117" i="12"/>
  <c r="E117" i="12"/>
  <c r="D117" i="12"/>
  <c r="C117" i="12"/>
  <c r="E116" i="12"/>
  <c r="D116" i="12"/>
  <c r="C116" i="12"/>
  <c r="A118" i="12"/>
  <c r="A117" i="12"/>
  <c r="A116" i="12"/>
  <c r="D101" i="12"/>
  <c r="E101" i="12"/>
  <c r="F101" i="12"/>
  <c r="C102" i="12"/>
  <c r="F100" i="12"/>
  <c r="E100" i="12"/>
  <c r="D100" i="12"/>
  <c r="C100" i="12"/>
  <c r="F99" i="12"/>
  <c r="E99" i="12"/>
  <c r="D99" i="12"/>
  <c r="C99" i="12"/>
  <c r="C96" i="12"/>
  <c r="C95" i="12"/>
  <c r="A95" i="12"/>
  <c r="C94" i="12"/>
  <c r="A94" i="12"/>
  <c r="C93" i="12"/>
  <c r="A93" i="12"/>
  <c r="C90" i="12"/>
  <c r="C87" i="12"/>
  <c r="A87" i="12"/>
  <c r="C86" i="12"/>
  <c r="A86" i="12"/>
  <c r="C85" i="12"/>
  <c r="A85" i="12"/>
  <c r="C84" i="12"/>
  <c r="A84" i="12"/>
  <c r="C83" i="12"/>
  <c r="A83" i="12"/>
  <c r="C82" i="12"/>
  <c r="A82" i="12"/>
  <c r="C81" i="12"/>
  <c r="A81" i="12"/>
  <c r="C80" i="12"/>
  <c r="A80" i="12"/>
  <c r="C79" i="12"/>
  <c r="A79" i="12"/>
  <c r="C78" i="12"/>
  <c r="A78" i="12"/>
  <c r="C77" i="12"/>
  <c r="A77" i="12"/>
  <c r="C76" i="12"/>
  <c r="A76" i="12"/>
  <c r="C75" i="12"/>
  <c r="A75" i="12"/>
  <c r="C74" i="12"/>
  <c r="A74" i="12"/>
  <c r="C73" i="12"/>
  <c r="A73" i="12"/>
  <c r="C70" i="12"/>
  <c r="A70" i="12"/>
  <c r="C67" i="12"/>
  <c r="A67" i="12"/>
  <c r="A66" i="12"/>
  <c r="C63" i="12"/>
  <c r="B63" i="12"/>
  <c r="A63" i="12"/>
  <c r="C61" i="12"/>
  <c r="B61" i="12"/>
  <c r="A61" i="12"/>
  <c r="C45" i="12"/>
  <c r="C42" i="12"/>
  <c r="C36" i="12"/>
  <c r="C33" i="12"/>
  <c r="C24" i="12"/>
  <c r="C22" i="12"/>
  <c r="C13" i="12"/>
  <c r="C11" i="12"/>
  <c r="F41" i="12"/>
  <c r="F263" i="12" s="1"/>
  <c r="E41" i="12"/>
  <c r="E263" i="12" s="1"/>
  <c r="D41" i="12"/>
  <c r="D263" i="12" s="1"/>
  <c r="F40" i="12"/>
  <c r="F262" i="12" s="1"/>
  <c r="E40" i="12"/>
  <c r="E262" i="12" s="1"/>
  <c r="D40" i="12"/>
  <c r="D262" i="12" s="1"/>
  <c r="F39" i="12"/>
  <c r="F261" i="12" s="1"/>
  <c r="E39" i="12"/>
  <c r="E261" i="12" s="1"/>
  <c r="D39" i="12"/>
  <c r="D261" i="12" s="1"/>
  <c r="C39" i="12"/>
  <c r="C261" i="12" s="1"/>
  <c r="B39" i="12"/>
  <c r="A39" i="12"/>
  <c r="E38" i="12"/>
  <c r="E260" i="12" s="1"/>
  <c r="D38" i="12"/>
  <c r="D260" i="12" s="1"/>
  <c r="C38" i="12"/>
  <c r="C260" i="12" s="1"/>
  <c r="B38" i="12"/>
  <c r="A38" i="12"/>
  <c r="E37" i="12"/>
  <c r="E259" i="12" s="1"/>
  <c r="D37" i="12"/>
  <c r="D259" i="12" s="1"/>
  <c r="C37" i="12"/>
  <c r="C259" i="12" s="1"/>
  <c r="B37" i="12"/>
  <c r="A37" i="12"/>
  <c r="A259" i="12" s="1"/>
  <c r="F32" i="12"/>
  <c r="E32" i="12"/>
  <c r="D32" i="12"/>
  <c r="F31" i="12"/>
  <c r="E31" i="12"/>
  <c r="D31" i="12"/>
  <c r="F30" i="12"/>
  <c r="E30" i="12"/>
  <c r="D30" i="12"/>
  <c r="C30" i="12"/>
  <c r="F29" i="12"/>
  <c r="E29" i="12"/>
  <c r="D29" i="12"/>
  <c r="C29" i="12"/>
  <c r="B29" i="12"/>
  <c r="A29" i="12"/>
  <c r="F28" i="12"/>
  <c r="E28" i="12"/>
  <c r="D28" i="12"/>
  <c r="C28" i="12"/>
  <c r="B28" i="12"/>
  <c r="A28" i="12"/>
  <c r="F27" i="12"/>
  <c r="E27" i="12"/>
  <c r="D27" i="12"/>
  <c r="C27" i="12"/>
  <c r="B27" i="12"/>
  <c r="A27" i="12"/>
  <c r="F26" i="12"/>
  <c r="E26" i="12"/>
  <c r="D26" i="12"/>
  <c r="C26" i="12"/>
  <c r="B26" i="12"/>
  <c r="A26" i="12"/>
  <c r="F25" i="12"/>
  <c r="E25" i="12"/>
  <c r="D25" i="12"/>
  <c r="C25" i="12"/>
  <c r="A25" i="12"/>
  <c r="B25" i="12"/>
  <c r="B14" i="12"/>
  <c r="C14" i="12"/>
  <c r="F21" i="12"/>
  <c r="E21" i="12"/>
  <c r="D21" i="12"/>
  <c r="F20" i="12"/>
  <c r="E20" i="12"/>
  <c r="D20" i="12"/>
  <c r="F19" i="12"/>
  <c r="E19" i="12"/>
  <c r="D19" i="12"/>
  <c r="C19" i="12"/>
  <c r="B19" i="12"/>
  <c r="F18" i="12"/>
  <c r="E18" i="12"/>
  <c r="D18" i="12"/>
  <c r="C18" i="12"/>
  <c r="B18" i="12"/>
  <c r="F17" i="12"/>
  <c r="E17" i="12"/>
  <c r="D17" i="12"/>
  <c r="C17" i="12"/>
  <c r="B17" i="12"/>
  <c r="F16" i="12"/>
  <c r="E16" i="12"/>
  <c r="D16" i="12"/>
  <c r="C16" i="12"/>
  <c r="B16" i="12"/>
  <c r="F15" i="12"/>
  <c r="E15" i="12"/>
  <c r="D15" i="12"/>
  <c r="C15" i="12"/>
  <c r="B15" i="12"/>
  <c r="F14" i="12"/>
  <c r="E14" i="12"/>
  <c r="D14" i="12"/>
  <c r="I374" i="3" l="1"/>
  <c r="G297" i="12"/>
  <c r="K354" i="3"/>
  <c r="K364" i="3" s="1"/>
  <c r="K363" i="3"/>
  <c r="K370" i="3" s="1"/>
  <c r="D264" i="12"/>
  <c r="E264" i="12"/>
  <c r="F251" i="12"/>
  <c r="E251" i="12"/>
  <c r="D251" i="12"/>
  <c r="E242" i="12"/>
  <c r="F242" i="12"/>
  <c r="F236" i="12"/>
  <c r="D242" i="12"/>
  <c r="D231" i="12"/>
  <c r="D236" i="12"/>
  <c r="E236" i="12"/>
  <c r="F231" i="12"/>
  <c r="E231" i="12"/>
  <c r="E198" i="12"/>
  <c r="F198" i="12"/>
  <c r="D198" i="12"/>
  <c r="E122" i="12"/>
  <c r="F122" i="12"/>
  <c r="D122" i="12"/>
  <c r="E102" i="12"/>
  <c r="D102" i="12"/>
  <c r="F102" i="12"/>
  <c r="D42" i="12"/>
  <c r="E42" i="12"/>
  <c r="D33" i="12"/>
  <c r="F33" i="12"/>
  <c r="E33" i="12"/>
  <c r="D22" i="12"/>
  <c r="E22" i="12"/>
  <c r="F22" i="12"/>
  <c r="I36" i="4"/>
  <c r="H36" i="4"/>
  <c r="G36" i="4"/>
  <c r="F36" i="4"/>
  <c r="E36" i="4"/>
  <c r="H26" i="4"/>
  <c r="G26" i="4"/>
  <c r="F26" i="4"/>
  <c r="E26" i="4"/>
  <c r="I19" i="4"/>
  <c r="H19" i="4"/>
  <c r="G19" i="4"/>
  <c r="F19" i="4"/>
  <c r="E19" i="4"/>
  <c r="H13" i="4"/>
  <c r="H40" i="4" s="1"/>
  <c r="F13" i="4"/>
  <c r="E13" i="4"/>
  <c r="H13" i="5"/>
  <c r="E171" i="14" s="1"/>
  <c r="E215" i="14" s="1"/>
  <c r="G13" i="5"/>
  <c r="D171" i="14" s="1"/>
  <c r="D215" i="14" s="1"/>
  <c r="E158" i="5"/>
  <c r="E366" i="3" s="1"/>
  <c r="D13" i="5"/>
  <c r="D158" i="5" s="1"/>
  <c r="D366" i="3" s="1"/>
  <c r="F13" i="5"/>
  <c r="C171" i="14" s="1"/>
  <c r="C215" i="14" s="1"/>
  <c r="H9" i="5"/>
  <c r="E170" i="14" s="1"/>
  <c r="E172" i="14" s="1"/>
  <c r="G9" i="5"/>
  <c r="E9" i="5"/>
  <c r="D9" i="5"/>
  <c r="F9" i="5"/>
  <c r="C170" i="14" s="1"/>
  <c r="G16" i="5" l="1"/>
  <c r="D170" i="14"/>
  <c r="D172" i="14" s="1"/>
  <c r="C172" i="14"/>
  <c r="K369" i="3"/>
  <c r="K371" i="3"/>
  <c r="K373" i="3" s="1"/>
  <c r="E253" i="12"/>
  <c r="E170" i="12"/>
  <c r="F170" i="12"/>
  <c r="D170" i="12"/>
  <c r="D253" i="12"/>
  <c r="F253" i="12"/>
  <c r="G40" i="4"/>
  <c r="F368" i="3" s="1"/>
  <c r="H158" i="5"/>
  <c r="H366" i="3" s="1"/>
  <c r="F171" i="12"/>
  <c r="F158" i="5"/>
  <c r="F366" i="3" s="1"/>
  <c r="D171" i="12"/>
  <c r="G158" i="5"/>
  <c r="G366" i="3" s="1"/>
  <c r="E171" i="12"/>
  <c r="E34" i="12"/>
  <c r="F34" i="12"/>
  <c r="D34" i="12"/>
  <c r="F40" i="4"/>
  <c r="E368" i="3" s="1"/>
  <c r="E40" i="4"/>
  <c r="D368" i="3" s="1"/>
  <c r="G368" i="3"/>
  <c r="I40" i="4"/>
  <c r="H368" i="3" s="1"/>
  <c r="F16" i="5"/>
  <c r="D16" i="5"/>
  <c r="E16" i="5"/>
  <c r="H16" i="5"/>
  <c r="F172" i="12" l="1"/>
  <c r="F215" i="12"/>
  <c r="E172" i="12"/>
  <c r="E215" i="12"/>
  <c r="D172" i="12"/>
  <c r="D215" i="12"/>
  <c r="H135" i="5"/>
  <c r="G135" i="5"/>
  <c r="F135" i="5"/>
  <c r="E135" i="5"/>
  <c r="D135" i="5"/>
  <c r="E206" i="12" l="1"/>
  <c r="D206" i="14"/>
  <c r="F206" i="12"/>
  <c r="E206" i="14"/>
  <c r="D206" i="12"/>
  <c r="C206" i="14"/>
  <c r="H130" i="5"/>
  <c r="G130" i="5"/>
  <c r="F130" i="5"/>
  <c r="E130" i="5"/>
  <c r="D130" i="5"/>
  <c r="G125" i="5"/>
  <c r="F125" i="5"/>
  <c r="E125" i="5"/>
  <c r="D125" i="5"/>
  <c r="H118" i="5"/>
  <c r="G118" i="5"/>
  <c r="F118" i="5"/>
  <c r="E118" i="5"/>
  <c r="D118" i="5"/>
  <c r="H112" i="5"/>
  <c r="G112" i="5"/>
  <c r="E112" i="5"/>
  <c r="D112" i="5"/>
  <c r="F112" i="5"/>
  <c r="H90" i="5"/>
  <c r="G90" i="5"/>
  <c r="E90" i="5"/>
  <c r="D90" i="5"/>
  <c r="F90" i="5"/>
  <c r="H86" i="5"/>
  <c r="G86" i="5"/>
  <c r="E86" i="5"/>
  <c r="D86" i="5"/>
  <c r="F86" i="5"/>
  <c r="H64" i="5"/>
  <c r="G64" i="5"/>
  <c r="F64" i="5"/>
  <c r="E64" i="5"/>
  <c r="D64" i="5"/>
  <c r="H58" i="5"/>
  <c r="G58" i="5"/>
  <c r="F58" i="5"/>
  <c r="E58" i="5"/>
  <c r="D58" i="5"/>
  <c r="H45" i="5"/>
  <c r="G45" i="5"/>
  <c r="D178" i="14" s="1"/>
  <c r="F45" i="5"/>
  <c r="C178" i="14" s="1"/>
  <c r="E45" i="5"/>
  <c r="D45" i="5"/>
  <c r="H39" i="5"/>
  <c r="G39" i="5"/>
  <c r="F39" i="5"/>
  <c r="E39" i="5"/>
  <c r="D39" i="5"/>
  <c r="F32" i="5"/>
  <c r="H32" i="5"/>
  <c r="G32" i="5"/>
  <c r="E32" i="5"/>
  <c r="D32" i="5"/>
  <c r="H25" i="5"/>
  <c r="G25" i="5"/>
  <c r="E25" i="5"/>
  <c r="D25" i="5"/>
  <c r="F25" i="5"/>
  <c r="H341" i="3"/>
  <c r="G341" i="3"/>
  <c r="F341" i="3"/>
  <c r="E341" i="3"/>
  <c r="D341" i="3"/>
  <c r="H340" i="3"/>
  <c r="G340" i="3"/>
  <c r="F340" i="3"/>
  <c r="E340" i="3"/>
  <c r="D340" i="3"/>
  <c r="G339" i="3"/>
  <c r="F339" i="3"/>
  <c r="E339" i="3"/>
  <c r="D339" i="3"/>
  <c r="G338" i="3"/>
  <c r="F338" i="3"/>
  <c r="E338" i="3"/>
  <c r="D338" i="3"/>
  <c r="G337" i="3"/>
  <c r="F337" i="3"/>
  <c r="E337" i="3"/>
  <c r="D337" i="3"/>
  <c r="H332" i="3"/>
  <c r="G332" i="3"/>
  <c r="E332" i="3"/>
  <c r="D332" i="3"/>
  <c r="F332" i="3"/>
  <c r="H325" i="3"/>
  <c r="G325" i="3"/>
  <c r="E325" i="3"/>
  <c r="D325" i="3"/>
  <c r="F325" i="3"/>
  <c r="H300" i="3"/>
  <c r="G300" i="3"/>
  <c r="E300" i="3"/>
  <c r="D300" i="3"/>
  <c r="F300" i="3"/>
  <c r="H295" i="3"/>
  <c r="G295" i="3"/>
  <c r="E295" i="3"/>
  <c r="D295" i="3"/>
  <c r="F295" i="3"/>
  <c r="H290" i="3"/>
  <c r="G290" i="3"/>
  <c r="E290" i="3"/>
  <c r="D290" i="3"/>
  <c r="F290" i="3"/>
  <c r="E204" i="12" l="1"/>
  <c r="D204" i="14"/>
  <c r="D205" i="12"/>
  <c r="C205" i="14"/>
  <c r="E205" i="12"/>
  <c r="D205" i="14"/>
  <c r="F178" i="12"/>
  <c r="E178" i="14"/>
  <c r="E179" i="12"/>
  <c r="D179" i="14"/>
  <c r="D201" i="12"/>
  <c r="D207" i="12" s="1"/>
  <c r="D208" i="12" s="1"/>
  <c r="C201" i="14"/>
  <c r="C207" i="14" s="1"/>
  <c r="C208" i="14" s="1"/>
  <c r="D203" i="12"/>
  <c r="C203" i="14"/>
  <c r="F205" i="12"/>
  <c r="E205" i="14"/>
  <c r="D175" i="12"/>
  <c r="C175" i="14"/>
  <c r="F179" i="12"/>
  <c r="E179" i="14"/>
  <c r="E203" i="12"/>
  <c r="D203" i="14"/>
  <c r="E202" i="12"/>
  <c r="E207" i="12" s="1"/>
  <c r="E208" i="12" s="1"/>
  <c r="D202" i="14"/>
  <c r="D176" i="12"/>
  <c r="C176" i="14"/>
  <c r="D179" i="12"/>
  <c r="C179" i="14"/>
  <c r="F203" i="12"/>
  <c r="E203" i="14"/>
  <c r="E201" i="12"/>
  <c r="D201" i="14"/>
  <c r="F204" i="12"/>
  <c r="E204" i="14"/>
  <c r="E175" i="12"/>
  <c r="D175" i="14"/>
  <c r="D180" i="12"/>
  <c r="C180" i="14"/>
  <c r="F201" i="12"/>
  <c r="E201" i="14"/>
  <c r="F175" i="12"/>
  <c r="E175" i="14"/>
  <c r="E180" i="12"/>
  <c r="D180" i="14"/>
  <c r="D202" i="12"/>
  <c r="C202" i="14"/>
  <c r="E176" i="12"/>
  <c r="D176" i="14"/>
  <c r="F176" i="12"/>
  <c r="E176" i="14"/>
  <c r="F180" i="12"/>
  <c r="E180" i="14"/>
  <c r="D204" i="12"/>
  <c r="C204" i="14"/>
  <c r="D128" i="12"/>
  <c r="C128" i="14"/>
  <c r="E130" i="12"/>
  <c r="D130" i="14"/>
  <c r="E128" i="12"/>
  <c r="D128" i="14"/>
  <c r="F137" i="12"/>
  <c r="E137" i="14"/>
  <c r="F130" i="12"/>
  <c r="E130" i="14"/>
  <c r="F128" i="12"/>
  <c r="E128" i="14"/>
  <c r="E137" i="12"/>
  <c r="D137" i="14"/>
  <c r="D135" i="12"/>
  <c r="C135" i="14"/>
  <c r="D129" i="12"/>
  <c r="C129" i="14"/>
  <c r="E135" i="12"/>
  <c r="D135" i="14"/>
  <c r="E129" i="12"/>
  <c r="D129" i="14"/>
  <c r="D137" i="12"/>
  <c r="C137" i="14"/>
  <c r="F129" i="12"/>
  <c r="E129" i="14"/>
  <c r="D130" i="12"/>
  <c r="C130" i="14"/>
  <c r="F202" i="12"/>
  <c r="E202" i="14"/>
  <c r="D177" i="12"/>
  <c r="C177" i="14"/>
  <c r="E177" i="12"/>
  <c r="D177" i="14"/>
  <c r="F135" i="12"/>
  <c r="E135" i="14"/>
  <c r="F177" i="12"/>
  <c r="E177" i="14"/>
  <c r="G138" i="5"/>
  <c r="D178" i="12"/>
  <c r="D181" i="12" s="1"/>
  <c r="F67" i="5"/>
  <c r="E178" i="12"/>
  <c r="G67" i="5"/>
  <c r="F138" i="5"/>
  <c r="E138" i="5"/>
  <c r="D138" i="5"/>
  <c r="H138" i="5"/>
  <c r="D67" i="5"/>
  <c r="E67" i="5"/>
  <c r="H67" i="5"/>
  <c r="F344" i="3"/>
  <c r="E344" i="3"/>
  <c r="G344" i="3"/>
  <c r="D344" i="3"/>
  <c r="H285" i="3"/>
  <c r="G285" i="3"/>
  <c r="E285" i="3"/>
  <c r="D285" i="3"/>
  <c r="F285" i="3"/>
  <c r="H275" i="3"/>
  <c r="E125" i="14" s="1"/>
  <c r="G275" i="3"/>
  <c r="F275" i="3"/>
  <c r="C125" i="14" s="1"/>
  <c r="E275" i="3"/>
  <c r="D275" i="3"/>
  <c r="H280" i="3"/>
  <c r="G280" i="3"/>
  <c r="E280" i="3"/>
  <c r="D280" i="3"/>
  <c r="F280" i="3"/>
  <c r="H268" i="3"/>
  <c r="G268" i="3"/>
  <c r="E268" i="3"/>
  <c r="D268" i="3"/>
  <c r="F268" i="3"/>
  <c r="H253" i="3"/>
  <c r="G253" i="3"/>
  <c r="E253" i="3"/>
  <c r="D253" i="3"/>
  <c r="F253" i="3"/>
  <c r="H246" i="3"/>
  <c r="G246" i="3"/>
  <c r="E246" i="3"/>
  <c r="D246" i="3"/>
  <c r="F246" i="3"/>
  <c r="H238" i="3"/>
  <c r="G238" i="3"/>
  <c r="E238" i="3"/>
  <c r="D238" i="3"/>
  <c r="F238" i="3"/>
  <c r="H229" i="3"/>
  <c r="G229" i="3"/>
  <c r="E229" i="3"/>
  <c r="D229" i="3"/>
  <c r="F229" i="3"/>
  <c r="H222" i="3"/>
  <c r="G222" i="3"/>
  <c r="E222" i="3"/>
  <c r="D222" i="3"/>
  <c r="F222" i="3"/>
  <c r="H216" i="3"/>
  <c r="E93" i="14" s="1"/>
  <c r="E216" i="3"/>
  <c r="D216" i="3"/>
  <c r="F216" i="3"/>
  <c r="C93" i="14" s="1"/>
  <c r="H202" i="3"/>
  <c r="G202" i="3"/>
  <c r="F202" i="3"/>
  <c r="E202" i="3"/>
  <c r="D202" i="3"/>
  <c r="H196" i="3"/>
  <c r="G196" i="3"/>
  <c r="F196" i="3"/>
  <c r="E196" i="3"/>
  <c r="D196" i="3"/>
  <c r="H190" i="3"/>
  <c r="G190" i="3"/>
  <c r="E190" i="3"/>
  <c r="D190" i="3"/>
  <c r="F190" i="3"/>
  <c r="H184" i="3"/>
  <c r="G184" i="3"/>
  <c r="E184" i="3"/>
  <c r="D184" i="3"/>
  <c r="F184" i="3"/>
  <c r="H178" i="3"/>
  <c r="G178" i="3"/>
  <c r="D178" i="3"/>
  <c r="F178" i="3"/>
  <c r="H163" i="3"/>
  <c r="G163" i="3"/>
  <c r="E163" i="3"/>
  <c r="D163" i="3"/>
  <c r="F163" i="3"/>
  <c r="E181" i="14" l="1"/>
  <c r="F207" i="12"/>
  <c r="F208" i="12" s="1"/>
  <c r="E207" i="14"/>
  <c r="E208" i="14" s="1"/>
  <c r="E214" i="14" s="1"/>
  <c r="E216" i="14" s="1"/>
  <c r="F181" i="12"/>
  <c r="D207" i="14"/>
  <c r="D208" i="14" s="1"/>
  <c r="D181" i="14"/>
  <c r="D214" i="14" s="1"/>
  <c r="D216" i="14" s="1"/>
  <c r="C181" i="14"/>
  <c r="C214" i="14" s="1"/>
  <c r="C216" i="14" s="1"/>
  <c r="D89" i="12"/>
  <c r="C89" i="14"/>
  <c r="E89" i="12"/>
  <c r="D89" i="14"/>
  <c r="D104" i="14"/>
  <c r="D126" i="12"/>
  <c r="C126" i="14"/>
  <c r="F84" i="12"/>
  <c r="E84" i="14"/>
  <c r="F89" i="12"/>
  <c r="E89" i="14"/>
  <c r="E104" i="14"/>
  <c r="E127" i="12"/>
  <c r="D127" i="14"/>
  <c r="D95" i="12"/>
  <c r="C95" i="14"/>
  <c r="E87" i="12"/>
  <c r="D87" i="14"/>
  <c r="E126" i="12"/>
  <c r="D126" i="14"/>
  <c r="C106" i="14"/>
  <c r="F87" i="12"/>
  <c r="E87" i="14"/>
  <c r="F95" i="12"/>
  <c r="E95" i="14"/>
  <c r="E85" i="12"/>
  <c r="D85" i="14"/>
  <c r="F126" i="12"/>
  <c r="E126" i="14"/>
  <c r="D88" i="12"/>
  <c r="C88" i="14"/>
  <c r="E84" i="12"/>
  <c r="D84" i="14"/>
  <c r="D85" i="12"/>
  <c r="C85" i="14"/>
  <c r="E95" i="12"/>
  <c r="D95" i="14"/>
  <c r="D106" i="14"/>
  <c r="D86" i="12"/>
  <c r="C86" i="14"/>
  <c r="E88" i="12"/>
  <c r="D88" i="14"/>
  <c r="F88" i="12"/>
  <c r="E88" i="14"/>
  <c r="D125" i="14"/>
  <c r="G305" i="3"/>
  <c r="D94" i="12"/>
  <c r="C94" i="14"/>
  <c r="D84" i="12"/>
  <c r="C84" i="14"/>
  <c r="E86" i="12"/>
  <c r="D86" i="14"/>
  <c r="E94" i="12"/>
  <c r="D94" i="14"/>
  <c r="G230" i="3"/>
  <c r="C104" i="14"/>
  <c r="D87" i="12"/>
  <c r="C87" i="14"/>
  <c r="F86" i="12"/>
  <c r="E86" i="14"/>
  <c r="F94" i="12"/>
  <c r="E94" i="14"/>
  <c r="E96" i="14" s="1"/>
  <c r="G306" i="3"/>
  <c r="D127" i="12"/>
  <c r="C127" i="14"/>
  <c r="E181" i="12"/>
  <c r="E214" i="12" s="1"/>
  <c r="E216" i="12" s="1"/>
  <c r="F127" i="12"/>
  <c r="E127" i="14"/>
  <c r="F85" i="12"/>
  <c r="E85" i="14"/>
  <c r="E106" i="14"/>
  <c r="G157" i="5"/>
  <c r="D157" i="5"/>
  <c r="F157" i="5"/>
  <c r="D214" i="12"/>
  <c r="D216" i="12" s="1"/>
  <c r="H157" i="5"/>
  <c r="E157" i="5"/>
  <c r="F125" i="12"/>
  <c r="H305" i="3"/>
  <c r="H306" i="3" s="1"/>
  <c r="E125" i="12"/>
  <c r="D305" i="3"/>
  <c r="D306" i="3" s="1"/>
  <c r="E305" i="3"/>
  <c r="E306" i="3" s="1"/>
  <c r="D125" i="12"/>
  <c r="F305" i="3"/>
  <c r="D93" i="12"/>
  <c r="F230" i="3"/>
  <c r="F93" i="12"/>
  <c r="H230" i="3"/>
  <c r="D230" i="3"/>
  <c r="E230" i="3"/>
  <c r="E93" i="12"/>
  <c r="H153" i="3"/>
  <c r="G153" i="3"/>
  <c r="E153" i="3"/>
  <c r="D153" i="3"/>
  <c r="F153" i="3"/>
  <c r="H146" i="3"/>
  <c r="G146" i="3"/>
  <c r="D82" i="14" s="1"/>
  <c r="E146" i="3"/>
  <c r="D146" i="3"/>
  <c r="F146" i="3"/>
  <c r="H140" i="3"/>
  <c r="G140" i="3"/>
  <c r="E140" i="3"/>
  <c r="D140" i="3"/>
  <c r="F140" i="3"/>
  <c r="H129" i="3"/>
  <c r="G129" i="3"/>
  <c r="E129" i="3"/>
  <c r="D129" i="3"/>
  <c r="F129" i="3"/>
  <c r="H120" i="3"/>
  <c r="G120" i="3"/>
  <c r="E120" i="3"/>
  <c r="D120" i="3"/>
  <c r="F120" i="3"/>
  <c r="H114" i="3"/>
  <c r="G114" i="3"/>
  <c r="E114" i="3"/>
  <c r="D114" i="3"/>
  <c r="F114" i="3"/>
  <c r="H97" i="3"/>
  <c r="G97" i="3"/>
  <c r="E97" i="3"/>
  <c r="D97" i="3"/>
  <c r="F97" i="3"/>
  <c r="H91" i="3"/>
  <c r="G91" i="3"/>
  <c r="E91" i="3"/>
  <c r="D91" i="3"/>
  <c r="F91" i="3"/>
  <c r="H85" i="3"/>
  <c r="G85" i="3"/>
  <c r="E85" i="3"/>
  <c r="D85" i="3"/>
  <c r="F85" i="3"/>
  <c r="H78" i="3"/>
  <c r="G78" i="3"/>
  <c r="E78" i="3"/>
  <c r="D78" i="3"/>
  <c r="F78" i="3"/>
  <c r="H64" i="3"/>
  <c r="E73" i="14" s="1"/>
  <c r="G64" i="3"/>
  <c r="D73" i="14" s="1"/>
  <c r="E64" i="3"/>
  <c r="D64" i="3"/>
  <c r="F64" i="3"/>
  <c r="C73" i="14" s="1"/>
  <c r="H38" i="3"/>
  <c r="G38" i="3"/>
  <c r="E38" i="3"/>
  <c r="D38" i="3"/>
  <c r="F38" i="3"/>
  <c r="H31" i="3"/>
  <c r="G31" i="3"/>
  <c r="E31" i="3"/>
  <c r="D31" i="3"/>
  <c r="F31" i="3"/>
  <c r="E66" i="14"/>
  <c r="G24" i="3"/>
  <c r="D66" i="14" s="1"/>
  <c r="E24" i="3"/>
  <c r="D24" i="3"/>
  <c r="F24" i="3"/>
  <c r="C66" i="14" s="1"/>
  <c r="G18" i="3"/>
  <c r="F18" i="3"/>
  <c r="E18" i="3"/>
  <c r="D18" i="3"/>
  <c r="H12" i="3"/>
  <c r="E61" i="14" s="1"/>
  <c r="G12" i="3"/>
  <c r="D61" i="14" s="1"/>
  <c r="E12" i="3"/>
  <c r="D12" i="3"/>
  <c r="F12" i="3"/>
  <c r="C61" i="14" s="1"/>
  <c r="C96" i="14" l="1"/>
  <c r="E132" i="14"/>
  <c r="E133" i="14" s="1"/>
  <c r="C132" i="14"/>
  <c r="C133" i="14" s="1"/>
  <c r="D132" i="12"/>
  <c r="D133" i="12" s="1"/>
  <c r="E132" i="12"/>
  <c r="E133" i="12" s="1"/>
  <c r="E96" i="12"/>
  <c r="F214" i="12"/>
  <c r="F216" i="12" s="1"/>
  <c r="F80" i="12"/>
  <c r="E80" i="14"/>
  <c r="D81" i="12"/>
  <c r="C81" i="14"/>
  <c r="D74" i="12"/>
  <c r="C74" i="14"/>
  <c r="F78" i="12"/>
  <c r="E78" i="14"/>
  <c r="E83" i="12"/>
  <c r="D83" i="14"/>
  <c r="E76" i="12"/>
  <c r="D76" i="14"/>
  <c r="D79" i="12"/>
  <c r="C79" i="14"/>
  <c r="F83" i="12"/>
  <c r="E83" i="14"/>
  <c r="F76" i="12"/>
  <c r="E76" i="14"/>
  <c r="E81" i="12"/>
  <c r="D81" i="14"/>
  <c r="E67" i="12"/>
  <c r="D67" i="14"/>
  <c r="D68" i="14" s="1"/>
  <c r="D77" i="12"/>
  <c r="C77" i="14"/>
  <c r="E79" i="12"/>
  <c r="D79" i="14"/>
  <c r="E78" i="12"/>
  <c r="D78" i="14"/>
  <c r="E63" i="12"/>
  <c r="D63" i="14"/>
  <c r="E74" i="12"/>
  <c r="D74" i="14"/>
  <c r="E70" i="12"/>
  <c r="D70" i="14"/>
  <c r="D75" i="12"/>
  <c r="C75" i="14"/>
  <c r="F79" i="12"/>
  <c r="E79" i="14"/>
  <c r="D132" i="14"/>
  <c r="D133" i="14" s="1"/>
  <c r="D76" i="12"/>
  <c r="C76" i="14"/>
  <c r="F67" i="12"/>
  <c r="E67" i="14"/>
  <c r="D82" i="12"/>
  <c r="C82" i="14"/>
  <c r="F70" i="12"/>
  <c r="E70" i="14"/>
  <c r="E77" i="12"/>
  <c r="D77" i="14"/>
  <c r="D80" i="12"/>
  <c r="C80" i="14"/>
  <c r="F96" i="12"/>
  <c r="D63" i="12"/>
  <c r="C63" i="14"/>
  <c r="D70" i="12"/>
  <c r="C70" i="14"/>
  <c r="F77" i="12"/>
  <c r="E77" i="14"/>
  <c r="D96" i="14"/>
  <c r="F63" i="12"/>
  <c r="E63" i="14"/>
  <c r="F81" i="12"/>
  <c r="E81" i="14"/>
  <c r="E68" i="14"/>
  <c r="E75" i="12"/>
  <c r="D75" i="14"/>
  <c r="D78" i="12"/>
  <c r="C78" i="14"/>
  <c r="F82" i="12"/>
  <c r="E82" i="14"/>
  <c r="D96" i="12"/>
  <c r="D67" i="12"/>
  <c r="C67" i="14"/>
  <c r="C68" i="14" s="1"/>
  <c r="E80" i="12"/>
  <c r="D80" i="14"/>
  <c r="D83" i="12"/>
  <c r="C83" i="14"/>
  <c r="F74" i="12"/>
  <c r="E74" i="14"/>
  <c r="F75" i="12"/>
  <c r="E75" i="14"/>
  <c r="E82" i="12"/>
  <c r="G203" i="3"/>
  <c r="G349" i="3" s="1"/>
  <c r="E159" i="5"/>
  <c r="E367" i="3" s="1"/>
  <c r="E365" i="3"/>
  <c r="D159" i="5"/>
  <c r="D367" i="3" s="1"/>
  <c r="D365" i="3"/>
  <c r="H159" i="5"/>
  <c r="H367" i="3" s="1"/>
  <c r="G159" i="5"/>
  <c r="G367" i="3" s="1"/>
  <c r="G365" i="3"/>
  <c r="F159" i="5"/>
  <c r="F367" i="3" s="1"/>
  <c r="F365" i="3"/>
  <c r="E32" i="3"/>
  <c r="F306" i="3"/>
  <c r="F132" i="12"/>
  <c r="F133" i="12" s="1"/>
  <c r="D32" i="3"/>
  <c r="F66" i="12"/>
  <c r="H32" i="3"/>
  <c r="D66" i="12"/>
  <c r="D68" i="12" s="1"/>
  <c r="F32" i="3"/>
  <c r="E66" i="12"/>
  <c r="E68" i="12" s="1"/>
  <c r="G32" i="3"/>
  <c r="D61" i="12"/>
  <c r="D73" i="12"/>
  <c r="F203" i="3"/>
  <c r="D203" i="3"/>
  <c r="D349" i="3" s="1"/>
  <c r="E61" i="12"/>
  <c r="F61" i="12"/>
  <c r="E73" i="12"/>
  <c r="E203" i="3"/>
  <c r="E349" i="3" s="1"/>
  <c r="F73" i="12"/>
  <c r="H203" i="3"/>
  <c r="G175" i="2"/>
  <c r="G199" i="2" s="1"/>
  <c r="F175" i="2"/>
  <c r="F199" i="2" s="1"/>
  <c r="E175" i="2"/>
  <c r="E199" i="2" s="1"/>
  <c r="D175" i="2"/>
  <c r="D199" i="2" s="1"/>
  <c r="H150" i="2"/>
  <c r="H196" i="2" s="1"/>
  <c r="G150" i="2"/>
  <c r="G196" i="2" s="1"/>
  <c r="F150" i="2"/>
  <c r="F196" i="2" s="1"/>
  <c r="E150" i="2"/>
  <c r="E196" i="2" s="1"/>
  <c r="D196" i="2"/>
  <c r="H138" i="2"/>
  <c r="H195" i="2" s="1"/>
  <c r="G138" i="2"/>
  <c r="G195" i="2" s="1"/>
  <c r="F138" i="2"/>
  <c r="F195" i="2" s="1"/>
  <c r="E138" i="2"/>
  <c r="E195" i="2" s="1"/>
  <c r="D195" i="2"/>
  <c r="H124" i="2"/>
  <c r="E11" i="14" s="1"/>
  <c r="G124" i="2"/>
  <c r="D11" i="14" s="1"/>
  <c r="F124" i="2"/>
  <c r="C11" i="14" s="1"/>
  <c r="E124" i="2"/>
  <c r="E194" i="2" s="1"/>
  <c r="D124" i="2"/>
  <c r="D194" i="2" s="1"/>
  <c r="H96" i="2"/>
  <c r="E9" i="14" s="1"/>
  <c r="F96" i="2"/>
  <c r="C9" i="14" s="1"/>
  <c r="E96" i="2"/>
  <c r="E193" i="2" s="1"/>
  <c r="D96" i="2"/>
  <c r="D193" i="2" s="1"/>
  <c r="G31" i="2"/>
  <c r="G191" i="2" s="1"/>
  <c r="H31" i="2"/>
  <c r="H191" i="2" s="1"/>
  <c r="F31" i="2"/>
  <c r="F191" i="2" s="1"/>
  <c r="E31" i="2"/>
  <c r="E191" i="2" s="1"/>
  <c r="D31" i="2"/>
  <c r="D191" i="2" s="1"/>
  <c r="D13" i="2"/>
  <c r="D189" i="2" s="1"/>
  <c r="F13" i="2"/>
  <c r="F189" i="2" s="1"/>
  <c r="H20" i="2"/>
  <c r="H190" i="2" s="1"/>
  <c r="G20" i="2"/>
  <c r="G190" i="2" s="1"/>
  <c r="F20" i="2"/>
  <c r="F190" i="2" s="1"/>
  <c r="E20" i="2"/>
  <c r="E190" i="2" s="1"/>
  <c r="D20" i="2"/>
  <c r="D190" i="2" s="1"/>
  <c r="H13" i="2"/>
  <c r="H189" i="2" s="1"/>
  <c r="G13" i="2"/>
  <c r="G189" i="2" s="1"/>
  <c r="E189" i="2"/>
  <c r="C90" i="14" l="1"/>
  <c r="C139" i="14"/>
  <c r="C266" i="14" s="1"/>
  <c r="C267" i="14" s="1"/>
  <c r="C278" i="14" s="1"/>
  <c r="D90" i="14"/>
  <c r="D139" i="14" s="1"/>
  <c r="D266" i="14" s="1"/>
  <c r="D267" i="14" s="1"/>
  <c r="D278" i="14" s="1"/>
  <c r="F68" i="12"/>
  <c r="D90" i="12"/>
  <c r="D139" i="12" s="1"/>
  <c r="E90" i="14"/>
  <c r="E139" i="14" s="1"/>
  <c r="F90" i="12"/>
  <c r="F139" i="12" s="1"/>
  <c r="E90" i="12"/>
  <c r="E139" i="12" s="1"/>
  <c r="E266" i="12" s="1"/>
  <c r="E267" i="12" s="1"/>
  <c r="E278" i="12" s="1"/>
  <c r="F193" i="2"/>
  <c r="D9" i="12"/>
  <c r="H194" i="2"/>
  <c r="F11" i="12"/>
  <c r="G354" i="3"/>
  <c r="G364" i="3" s="1"/>
  <c r="G369" i="3" s="1"/>
  <c r="G194" i="2"/>
  <c r="E11" i="12"/>
  <c r="F194" i="2"/>
  <c r="D11" i="12"/>
  <c r="H193" i="2"/>
  <c r="F9" i="12"/>
  <c r="G193" i="2"/>
  <c r="E9" i="12"/>
  <c r="E354" i="3"/>
  <c r="E364" i="3" s="1"/>
  <c r="E369" i="3" s="1"/>
  <c r="E363" i="3"/>
  <c r="E370" i="3" s="1"/>
  <c r="D354" i="3"/>
  <c r="D364" i="3" s="1"/>
  <c r="D369" i="3" s="1"/>
  <c r="D363" i="3"/>
  <c r="D370" i="3" s="1"/>
  <c r="F349" i="3"/>
  <c r="G197" i="2"/>
  <c r="H197" i="2"/>
  <c r="D192" i="2"/>
  <c r="E192" i="2"/>
  <c r="F192" i="2"/>
  <c r="G192" i="2"/>
  <c r="D197" i="2"/>
  <c r="H192" i="2"/>
  <c r="E197" i="2"/>
  <c r="F197" i="2"/>
  <c r="F153" i="2"/>
  <c r="G153" i="2"/>
  <c r="H153" i="2"/>
  <c r="D153" i="2"/>
  <c r="E153" i="2"/>
  <c r="H34" i="2"/>
  <c r="F34" i="2"/>
  <c r="G34" i="2"/>
  <c r="D34" i="2"/>
  <c r="E34" i="2"/>
  <c r="E7" i="12" l="1"/>
  <c r="E44" i="12" s="1"/>
  <c r="E45" i="12" s="1"/>
  <c r="E277" i="12" s="1"/>
  <c r="E279" i="12" s="1"/>
  <c r="E295" i="12" s="1"/>
  <c r="G374" i="3" s="1"/>
  <c r="D7" i="14"/>
  <c r="D44" i="14" s="1"/>
  <c r="D45" i="14" s="1"/>
  <c r="D277" i="14" s="1"/>
  <c r="D279" i="14" s="1"/>
  <c r="D295" i="14" s="1"/>
  <c r="D7" i="12"/>
  <c r="C7" i="14"/>
  <c r="C44" i="14" s="1"/>
  <c r="C45" i="14" s="1"/>
  <c r="C277" i="14" s="1"/>
  <c r="C279" i="14" s="1"/>
  <c r="C295" i="14" s="1"/>
  <c r="F7" i="12"/>
  <c r="E7" i="14"/>
  <c r="G198" i="2"/>
  <c r="G200" i="2" s="1"/>
  <c r="F198" i="2"/>
  <c r="F200" i="2" s="1"/>
  <c r="G371" i="3"/>
  <c r="D198" i="2"/>
  <c r="D200" i="2" s="1"/>
  <c r="E198" i="2"/>
  <c r="E200" i="2" s="1"/>
  <c r="D44" i="12"/>
  <c r="D45" i="12" s="1"/>
  <c r="D277" i="12" s="1"/>
  <c r="E371" i="3"/>
  <c r="D266" i="12"/>
  <c r="D267" i="12" s="1"/>
  <c r="D278" i="12" s="1"/>
  <c r="D371" i="3"/>
  <c r="G363" i="3"/>
  <c r="G370" i="3" s="1"/>
  <c r="F354" i="3"/>
  <c r="F364" i="3" s="1"/>
  <c r="F363" i="3"/>
  <c r="F370" i="3" s="1"/>
  <c r="F184" i="2"/>
  <c r="F362" i="3" s="1"/>
  <c r="F372" i="3" s="1"/>
  <c r="E180" i="2"/>
  <c r="E361" i="3" s="1"/>
  <c r="E184" i="2"/>
  <c r="E362" i="3" s="1"/>
  <c r="E372" i="3" s="1"/>
  <c r="D180" i="2"/>
  <c r="D361" i="3" s="1"/>
  <c r="D184" i="2"/>
  <c r="D362" i="3" s="1"/>
  <c r="D372" i="3" s="1"/>
  <c r="H184" i="2"/>
  <c r="H362" i="3" s="1"/>
  <c r="H372" i="3" s="1"/>
  <c r="G180" i="2"/>
  <c r="G361" i="3" s="1"/>
  <c r="G184" i="2"/>
  <c r="G362" i="3" s="1"/>
  <c r="G372" i="3" s="1"/>
  <c r="F180" i="2"/>
  <c r="F361" i="3" s="1"/>
  <c r="D279" i="12" l="1"/>
  <c r="D295" i="12" s="1"/>
  <c r="F374" i="3" s="1"/>
  <c r="E373" i="3"/>
  <c r="G373" i="3"/>
  <c r="F369" i="3"/>
  <c r="F371" i="3"/>
  <c r="F373" i="3" s="1"/>
  <c r="D373" i="3"/>
  <c r="E37" i="14"/>
  <c r="E259" i="14" s="1"/>
  <c r="F37" i="12" l="1"/>
  <c r="F259" i="12" l="1"/>
  <c r="F38" i="12"/>
  <c r="F260" i="12" s="1"/>
  <c r="H175" i="2"/>
  <c r="H180" i="2" s="1"/>
  <c r="H361" i="3" s="1"/>
  <c r="E38" i="14"/>
  <c r="E42" i="14" s="1"/>
  <c r="E44" i="14" s="1"/>
  <c r="E45" i="14" s="1"/>
  <c r="E277" i="14" s="1"/>
  <c r="H344" i="3"/>
  <c r="H349" i="3" s="1"/>
  <c r="F42" i="12" l="1"/>
  <c r="F44" i="12" s="1"/>
  <c r="F45" i="12" s="1"/>
  <c r="F277" i="12" s="1"/>
  <c r="F264" i="12"/>
  <c r="F266" i="12" s="1"/>
  <c r="F267" i="12" s="1"/>
  <c r="F278" i="12" s="1"/>
  <c r="F279" i="12" s="1"/>
  <c r="F295" i="12" s="1"/>
  <c r="F297" i="12" s="1"/>
  <c r="E260" i="14"/>
  <c r="E264" i="14" s="1"/>
  <c r="E266" i="14" s="1"/>
  <c r="E267" i="14" s="1"/>
  <c r="E278" i="14" s="1"/>
  <c r="E279" i="14" s="1"/>
  <c r="E295" i="14" s="1"/>
  <c r="H363" i="3"/>
  <c r="H370" i="3" s="1"/>
  <c r="H354" i="3"/>
  <c r="H364" i="3" s="1"/>
  <c r="H199" i="2"/>
  <c r="H198" i="2" s="1"/>
  <c r="H200" i="2" s="1"/>
  <c r="H374" i="3" l="1"/>
  <c r="H371" i="3"/>
  <c r="H373" i="3" s="1"/>
  <c r="H36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itedo</author>
  </authors>
  <commentList>
    <comment ref="B181" authorId="0" shapeId="0" xr:uid="{488B29D4-A493-42DF-AB85-8BA0DC57C702}">
      <text>
        <r>
          <rPr>
            <sz val="9"/>
            <color indexed="81"/>
            <rFont val="Tahoma"/>
            <family val="2"/>
            <charset val="238"/>
          </rPr>
          <t xml:space="preserve">v r. 2022 se týká pouze MP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Lenka Sluková</author>
    <author>itedo</author>
  </authors>
  <commentList>
    <comment ref="D60" authorId="0" shapeId="0" xr:uid="{F2E6FB3E-B8BC-48E1-8472-AF41941378DF}">
      <text>
        <r>
          <rPr>
            <b/>
            <sz val="9"/>
            <color indexed="81"/>
            <rFont val="Tahoma"/>
            <family val="2"/>
            <charset val="238"/>
          </rPr>
          <t>Lenka Sluková:</t>
        </r>
        <r>
          <rPr>
            <sz val="9"/>
            <color indexed="81"/>
            <rFont val="Tahoma"/>
            <family val="2"/>
            <charset val="238"/>
          </rPr>
          <t xml:space="preserve">
splátky půjček SF</t>
        </r>
      </text>
    </comment>
    <comment ref="E60" authorId="0" shapeId="0" xr:uid="{DA2E8A76-BAE4-4D8C-ACDE-82143F63013E}">
      <text>
        <r>
          <rPr>
            <b/>
            <sz val="9"/>
            <color indexed="81"/>
            <rFont val="Tahoma"/>
            <family val="2"/>
            <charset val="238"/>
          </rPr>
          <t>Lenka Sluková:</t>
        </r>
        <r>
          <rPr>
            <sz val="9"/>
            <color indexed="81"/>
            <rFont val="Tahoma"/>
            <family val="2"/>
            <charset val="238"/>
          </rPr>
          <t xml:space="preserve">
splátky půjček SF</t>
        </r>
      </text>
    </comment>
    <comment ref="H60" authorId="0" shapeId="0" xr:uid="{E72251DD-A377-4F88-AC60-2185FE1F2E18}">
      <text>
        <r>
          <rPr>
            <b/>
            <sz val="9"/>
            <color indexed="81"/>
            <rFont val="Tahoma"/>
            <family val="2"/>
            <charset val="238"/>
          </rPr>
          <t>Lenka Sluková:</t>
        </r>
        <r>
          <rPr>
            <sz val="9"/>
            <color indexed="81"/>
            <rFont val="Tahoma"/>
            <family val="2"/>
            <charset val="238"/>
          </rPr>
          <t xml:space="preserve">
pan Z. +pan K. 36000 Kč
pan R. 102500
pan H. 97500
Zatím nevím, jaké budou mít R a H splátky</t>
        </r>
      </text>
    </comment>
    <comment ref="D91" authorId="0" shapeId="0" xr:uid="{D8D13E12-6DAB-4A6A-A9D2-A663C77A6E81}">
      <text>
        <r>
          <rPr>
            <b/>
            <sz val="9"/>
            <color indexed="81"/>
            <rFont val="Tahoma"/>
            <family val="2"/>
            <charset val="238"/>
          </rPr>
          <t>Lenka Sluková:</t>
        </r>
        <r>
          <rPr>
            <sz val="9"/>
            <color indexed="81"/>
            <rFont val="Tahoma"/>
            <family val="2"/>
            <charset val="238"/>
          </rPr>
          <t xml:space="preserve">
EU Labe</t>
        </r>
      </text>
    </comment>
    <comment ref="C129" authorId="0" shapeId="0" xr:uid="{8CB6CFD3-7520-4648-BBDD-54FE9A8D5E62}">
      <text>
        <r>
          <rPr>
            <b/>
            <sz val="9"/>
            <color indexed="81"/>
            <rFont val="Tahoma"/>
            <family val="2"/>
            <charset val="238"/>
          </rPr>
          <t>Lenka Sluková:</t>
        </r>
        <r>
          <rPr>
            <sz val="9"/>
            <color indexed="81"/>
            <rFont val="Tahoma"/>
            <family val="2"/>
            <charset val="238"/>
          </rPr>
          <t xml:space="preserve">
https://www.benesovnpl.cz/dokumenty/rozpocty-hospodareni/zaverecny-ucet/zaverecny-ucet-2019, 2020</t>
        </r>
      </text>
    </comment>
    <comment ref="C141" authorId="0" shapeId="0" xr:uid="{F915FB02-0A8C-400C-AD68-DF9A03173E3B}">
      <text>
        <r>
          <rPr>
            <b/>
            <sz val="9"/>
            <color indexed="81"/>
            <rFont val="Tahoma"/>
            <family val="2"/>
            <charset val="238"/>
          </rPr>
          <t>Lenka Sluková:</t>
        </r>
        <r>
          <rPr>
            <sz val="9"/>
            <color indexed="81"/>
            <rFont val="Tahoma"/>
            <family val="2"/>
            <charset val="238"/>
          </rPr>
          <t xml:space="preserve">
https://www.benesovnpl.cz/dokumenty/rozpocty-hospodareni/zaverecny-ucet/zaverecny-ucet-2019,2020</t>
        </r>
      </text>
    </comment>
    <comment ref="C143" authorId="1" shapeId="0" xr:uid="{E3A4C8F7-2022-4209-8DD6-779B05FC7760}">
      <text>
        <r>
          <rPr>
            <b/>
            <sz val="9"/>
            <color indexed="81"/>
            <rFont val="Tahoma"/>
            <family val="2"/>
            <charset val="238"/>
          </rPr>
          <t>itedo:</t>
        </r>
        <r>
          <rPr>
            <sz val="9"/>
            <color indexed="81"/>
            <rFont val="Tahoma"/>
            <family val="2"/>
            <charset val="238"/>
          </rPr>
          <t xml:space="preserve">
Máme skutečně tuto dotaci schválenou? Jinak nesmí být v rozpočtu.
</t>
        </r>
      </text>
    </comment>
    <comment ref="C144" authorId="1" shapeId="0" xr:uid="{0FF67529-8046-4016-9386-0B049291EBDE}">
      <text>
        <r>
          <rPr>
            <b/>
            <sz val="9"/>
            <color indexed="81"/>
            <rFont val="Tahoma"/>
            <family val="2"/>
            <charset val="238"/>
          </rPr>
          <t>itedo:</t>
        </r>
        <r>
          <rPr>
            <sz val="9"/>
            <color indexed="81"/>
            <rFont val="Tahoma"/>
            <family val="2"/>
            <charset val="238"/>
          </rPr>
          <t xml:space="preserve">
Je potřeba uvést poskytovatele dotace…MMR?????
</t>
        </r>
      </text>
    </comment>
    <comment ref="H145" authorId="0" shapeId="0" xr:uid="{014BC680-29E4-4E31-B79D-225F96883E9A}">
      <text>
        <r>
          <rPr>
            <b/>
            <sz val="9"/>
            <color indexed="81"/>
            <rFont val="Tahoma"/>
            <family val="2"/>
            <charset val="238"/>
          </rPr>
          <t>Lenka Sluková:</t>
        </r>
        <r>
          <rPr>
            <sz val="9"/>
            <color indexed="81"/>
            <rFont val="Tahoma"/>
            <family val="2"/>
            <charset val="238"/>
          </rPr>
          <t xml:space="preserve">
18 MIO - 4 256 591 dotace v roce 2021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Lenka Sluková</author>
    <author>itedo</author>
    <author>tajemník</author>
  </authors>
  <commentList>
    <comment ref="C62" authorId="0" shapeId="0" xr:uid="{F867C565-4156-4BAC-8491-3D5E361D4BD6}">
      <text>
        <r>
          <rPr>
            <b/>
            <sz val="9"/>
            <color indexed="81"/>
            <rFont val="Tahoma"/>
            <charset val="1"/>
          </rPr>
          <t>Lenka Sluková:</t>
        </r>
        <r>
          <rPr>
            <sz val="9"/>
            <color indexed="81"/>
            <rFont val="Tahoma"/>
            <charset val="1"/>
          </rPr>
          <t xml:space="preserve">
Oprava MK Táborský vrch</t>
        </r>
      </text>
    </comment>
    <comment ref="C70" authorId="1" shapeId="0" xr:uid="{326248C2-D238-4EB6-BCE2-0F77EFB1AD71}">
      <text>
        <r>
          <rPr>
            <b/>
            <sz val="9"/>
            <color indexed="81"/>
            <rFont val="Tahoma"/>
            <family val="2"/>
            <charset val="238"/>
          </rPr>
          <t>itedo:</t>
        </r>
        <r>
          <rPr>
            <sz val="9"/>
            <color indexed="81"/>
            <rFont val="Tahoma"/>
            <family val="2"/>
            <charset val="238"/>
          </rPr>
          <t xml:space="preserve">
Je  to skutečně rekonstrukce, když je zařazeno do oprav?</t>
        </r>
      </text>
    </comment>
    <comment ref="C73" authorId="0" shapeId="0" xr:uid="{F9A41FEA-8E6F-448C-AD1D-2790BC65AA00}">
      <text>
        <r>
          <rPr>
            <b/>
            <sz val="9"/>
            <color indexed="81"/>
            <rFont val="Tahoma"/>
            <charset val="1"/>
          </rPr>
          <t>Lenka Sluková:</t>
        </r>
        <r>
          <rPr>
            <sz val="9"/>
            <color indexed="81"/>
            <rFont val="Tahoma"/>
            <charset val="1"/>
          </rPr>
          <t xml:space="preserve">
Chodníky Sídliště (vysoké paneláky), chodníky, obruby - ul. Děčínská, chodník ul. Kostelní (Růžičkovi). Chodník Nerudova. Odstavná plocha Nádražní ul. + sídliště</t>
        </r>
      </text>
    </comment>
    <comment ref="C83" authorId="0" shapeId="0" xr:uid="{D53586F1-1649-422E-8A91-6117B47436DC}">
      <text>
        <r>
          <rPr>
            <b/>
            <sz val="9"/>
            <color indexed="81"/>
            <rFont val="Tahoma"/>
            <charset val="1"/>
          </rPr>
          <t>Lenka Sluková:</t>
        </r>
        <r>
          <rPr>
            <sz val="9"/>
            <color indexed="81"/>
            <rFont val="Tahoma"/>
            <charset val="1"/>
          </rPr>
          <t xml:space="preserve">
Investice do obnovy struktury VO</t>
        </r>
      </text>
    </comment>
    <comment ref="H88" authorId="2" shapeId="0" xr:uid="{38E5F52E-3C21-42A7-93BC-FC706AC743D8}">
      <text>
        <r>
          <rPr>
            <sz val="9"/>
            <color indexed="81"/>
            <rFont val="Tahoma"/>
            <family val="2"/>
            <charset val="238"/>
          </rPr>
          <t>spoluúčast výměny oken - Růžičkovi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10" authorId="1" shapeId="0" xr:uid="{5F29AABC-4164-4ED5-BB78-49993BD73FDE}">
      <text>
        <r>
          <rPr>
            <b/>
            <sz val="9"/>
            <color indexed="81"/>
            <rFont val="Tahoma"/>
            <family val="2"/>
            <charset val="238"/>
          </rPr>
          <t>itedo:</t>
        </r>
        <r>
          <rPr>
            <sz val="9"/>
            <color indexed="81"/>
            <rFont val="Tahoma"/>
            <family val="2"/>
            <charset val="238"/>
          </rPr>
          <t xml:space="preserve">
pytle na psí exrementy budou hradit Služby města ze svého rozpočtu</t>
        </r>
      </text>
    </comment>
    <comment ref="H143" authorId="0" shapeId="0" xr:uid="{B312F136-96B6-4526-A99F-F377AE60B9E9}">
      <text>
        <r>
          <rPr>
            <b/>
            <sz val="9"/>
            <color indexed="81"/>
            <rFont val="Tahoma"/>
            <family val="2"/>
            <charset val="238"/>
          </rPr>
          <t>Lenka Sluková:</t>
        </r>
        <r>
          <rPr>
            <sz val="9"/>
            <color indexed="81"/>
            <rFont val="Tahoma"/>
            <family val="2"/>
            <charset val="238"/>
          </rPr>
          <t xml:space="preserve">
58 200 Kč z prostředků  HS</t>
        </r>
      </text>
    </comment>
    <comment ref="C167" authorId="1" shapeId="0" xr:uid="{DCB665AB-C31A-46F1-9C61-F4DEE83A4DE7}">
      <text>
        <r>
          <rPr>
            <sz val="9"/>
            <color indexed="81"/>
            <rFont val="Tahoma"/>
            <family val="2"/>
            <charset val="238"/>
          </rPr>
          <t>Lenka Sluková:
Zde bude převedena nespotřebovaná část FRB.  Schváleno 2021 723 301 Kč, čerpáno 212 951 Kč, převedeno 510 350 Kč</t>
        </r>
      </text>
    </comment>
    <comment ref="C168" authorId="0" shapeId="0" xr:uid="{83C90358-60B9-422F-8FBF-C170AAD5E212}">
      <text>
        <r>
          <rPr>
            <b/>
            <sz val="9"/>
            <color indexed="81"/>
            <rFont val="Tahoma"/>
            <family val="2"/>
            <charset val="238"/>
          </rPr>
          <t>Lenka Sluková:</t>
        </r>
        <r>
          <rPr>
            <sz val="9"/>
            <color indexed="81"/>
            <rFont val="Tahoma"/>
            <family val="2"/>
            <charset val="238"/>
          </rPr>
          <t xml:space="preserve">
Schváleno RO 7.9. použití rezervních prostředků města 1200 tis. Kč. SOD na opravu střechy činí 762 300 Kč. Mám dát do rozpočtu pouze tuto částku nebo se budou měnit i okna a dám 1200 tis.?</t>
        </r>
      </text>
    </comment>
    <comment ref="C172" authorId="0" shapeId="0" xr:uid="{28D2042E-ABFA-49A9-8BF8-FBE651719CF3}">
      <text>
        <r>
          <rPr>
            <b/>
            <sz val="9"/>
            <color indexed="81"/>
            <rFont val="Tahoma"/>
            <charset val="1"/>
          </rPr>
          <t>Lenka Sluková:</t>
        </r>
        <r>
          <rPr>
            <sz val="9"/>
            <color indexed="81"/>
            <rFont val="Tahoma"/>
            <charset val="1"/>
          </rPr>
          <t xml:space="preserve">
Oprava oplocení objektu MŠ</t>
        </r>
      </text>
    </comment>
    <comment ref="C212" authorId="0" shapeId="0" xr:uid="{C0E99B49-9B4E-4A1A-97B7-A52C02018A53}">
      <text>
        <r>
          <rPr>
            <b/>
            <sz val="9"/>
            <color indexed="81"/>
            <rFont val="Tahoma"/>
            <family val="2"/>
            <charset val="238"/>
          </rPr>
          <t>Lenka Sluková:</t>
        </r>
        <r>
          <rPr>
            <sz val="9"/>
            <color indexed="81"/>
            <rFont val="Tahoma"/>
            <family val="2"/>
            <charset val="238"/>
          </rPr>
          <t xml:space="preserve">
Odhad při zvýšení 3M PRIBOR 4,5 %</t>
        </r>
      </text>
    </comment>
    <comment ref="C293" authorId="0" shapeId="0" xr:uid="{8A09560A-0967-4CDC-9C2C-E83FDFD001E0}">
      <text>
        <r>
          <rPr>
            <b/>
            <sz val="9"/>
            <color indexed="81"/>
            <rFont val="Tahoma"/>
            <charset val="1"/>
          </rPr>
          <t>Lenka Sluková:</t>
        </r>
        <r>
          <rPr>
            <sz val="9"/>
            <color indexed="81"/>
            <rFont val="Tahoma"/>
            <charset val="1"/>
          </rPr>
          <t xml:space="preserve">
včetně paušálu 12x20 tis. Kč </t>
        </r>
      </text>
    </comment>
    <comment ref="G298" authorId="2" shapeId="0" xr:uid="{946614C5-EE4E-4011-8FB0-D3725C2DAE2D}">
      <text>
        <r>
          <rPr>
            <sz val="9"/>
            <color indexed="81"/>
            <rFont val="Tahoma"/>
            <family val="2"/>
            <charset val="238"/>
          </rPr>
          <t xml:space="preserve">výdaje určené na konání BŠ Slunovratu byly použity na jiné kulturní akce z důvodu nekonání Slunovratu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tajemník</author>
    <author>itedo</author>
    <author>Lenka Sluková</author>
  </authors>
  <commentList>
    <comment ref="F7" authorId="0" shapeId="0" xr:uid="{127A159F-C0BB-4135-83F0-E4EADD02495C}">
      <text>
        <r>
          <rPr>
            <sz val="9"/>
            <color indexed="81"/>
            <rFont val="Tahoma"/>
            <family val="2"/>
            <charset val="238"/>
          </rPr>
          <t xml:space="preserve">vyčerpáno: 
2 003 548,93 Kč
</t>
        </r>
      </text>
    </comment>
    <comment ref="F11" authorId="0" shapeId="0" xr:uid="{3C746EF7-35C9-4931-BA11-9D838F236F9C}">
      <text>
        <r>
          <rPr>
            <sz val="9"/>
            <color indexed="81"/>
            <rFont val="Tahoma"/>
            <family val="2"/>
            <charset val="238"/>
          </rPr>
          <t xml:space="preserve">vyčerpáno:
17 659 335,27 Kč
</t>
        </r>
      </text>
    </comment>
    <comment ref="H73" authorId="1" shapeId="0" xr:uid="{758E94F5-415B-4F06-9228-2B1CB6E92701}">
      <text>
        <r>
          <rPr>
            <b/>
            <sz val="9"/>
            <color indexed="81"/>
            <rFont val="Tahoma"/>
            <family val="2"/>
            <charset val="238"/>
          </rPr>
          <t>itedo:</t>
        </r>
        <r>
          <rPr>
            <sz val="9"/>
            <color indexed="81"/>
            <rFont val="Tahoma"/>
            <family val="2"/>
            <charset val="238"/>
          </rPr>
          <t xml:space="preserve">
podána žádost na SFDI</t>
        </r>
      </text>
    </comment>
    <comment ref="C80" authorId="2" shapeId="0" xr:uid="{9301FF31-2882-4C06-BAC4-127D8B40B33B}">
      <text>
        <r>
          <rPr>
            <b/>
            <sz val="9"/>
            <color indexed="81"/>
            <rFont val="Tahoma"/>
            <charset val="1"/>
          </rPr>
          <t>Lenka Sluková:</t>
        </r>
        <r>
          <rPr>
            <sz val="9"/>
            <color indexed="81"/>
            <rFont val="Tahoma"/>
            <charset val="1"/>
          </rPr>
          <t xml:space="preserve">
odstavné parkoviště Nádražní ul.,parkovací místa sídliště (u samoobsluhy)</t>
        </r>
      </text>
    </comment>
    <comment ref="H103" authorId="2" shapeId="0" xr:uid="{C1FA27D3-40D9-459B-8B52-97708FA1653C}">
      <text>
        <r>
          <rPr>
            <b/>
            <sz val="9"/>
            <color indexed="81"/>
            <rFont val="Tahoma"/>
            <family val="2"/>
            <charset val="238"/>
          </rPr>
          <t>Lenka Sluková:</t>
        </r>
        <r>
          <rPr>
            <sz val="9"/>
            <color indexed="81"/>
            <rFont val="Tahoma"/>
            <family val="2"/>
            <charset val="238"/>
          </rPr>
          <t xml:space="preserve">
21 409 761,24 - 11 010 296,66 (uhrazeno 2021) +348 633  vícepráce</t>
        </r>
      </text>
    </comment>
    <comment ref="H109" authorId="1" shapeId="0" xr:uid="{D7370563-9747-4025-8635-E5B4AE26D473}">
      <text>
        <r>
          <rPr>
            <b/>
            <sz val="9"/>
            <color indexed="81"/>
            <rFont val="Tahoma"/>
            <family val="2"/>
            <charset val="238"/>
          </rPr>
          <t>itedo:</t>
        </r>
        <r>
          <rPr>
            <sz val="9"/>
            <color indexed="81"/>
            <rFont val="Tahoma"/>
            <family val="2"/>
            <charset val="238"/>
          </rPr>
          <t xml:space="preserve">
Toto musíme upřesnit, Kamča dala do požadavků 80 tis.</t>
        </r>
      </text>
    </comment>
  </commentList>
</comments>
</file>

<file path=xl/sharedStrings.xml><?xml version="1.0" encoding="utf-8"?>
<sst xmlns="http://schemas.openxmlformats.org/spreadsheetml/2006/main" count="1492" uniqueCount="475">
  <si>
    <t xml:space="preserve"> </t>
  </si>
  <si>
    <t>5xxx</t>
  </si>
  <si>
    <t>6xxx</t>
  </si>
  <si>
    <t>Příjmy</t>
  </si>
  <si>
    <t>1xxx</t>
  </si>
  <si>
    <t>2xxx</t>
  </si>
  <si>
    <t>3xxx</t>
  </si>
  <si>
    <t>4xxx</t>
  </si>
  <si>
    <t>Org.</t>
  </si>
  <si>
    <t xml:space="preserve">Lesy-činnost města v lesním hospodářství </t>
  </si>
  <si>
    <t>Lesy-činnost lesního hospodáře</t>
  </si>
  <si>
    <t>Benešovské noviny</t>
  </si>
  <si>
    <t>Péče o veřejnou zeleň</t>
  </si>
  <si>
    <t>Finanční operace-pojištění majetku</t>
  </si>
  <si>
    <t>Finanční operace-DPH</t>
  </si>
  <si>
    <t>Finanční operace-daň z příjmů PO</t>
  </si>
  <si>
    <t>Městská policie</t>
  </si>
  <si>
    <t>Knihovna</t>
  </si>
  <si>
    <t>Sbor dobrovolných hasičů</t>
  </si>
  <si>
    <t>Sociální fond</t>
  </si>
  <si>
    <t>Kino</t>
  </si>
  <si>
    <t>Daň z příjmů fyzických osob ze závislé činnosti</t>
  </si>
  <si>
    <t>Daň z příjmů fyzických osob ze samostatné činnosti</t>
  </si>
  <si>
    <t>Daň z příjmů fyzických osob z kapitálových výnosů</t>
  </si>
  <si>
    <t>Daň z příjmů právnických osob</t>
  </si>
  <si>
    <t>Daň z přidané hodnoty</t>
  </si>
  <si>
    <t>Daň z příjmů právnických osob za obce</t>
  </si>
  <si>
    <t>Daň z nemovitostí</t>
  </si>
  <si>
    <t>Poplatek ze psů</t>
  </si>
  <si>
    <t>Poplatek za užívání veřejného prostranství</t>
  </si>
  <si>
    <t>Správní poplatky</t>
  </si>
  <si>
    <t>Lesní hospodářství</t>
  </si>
  <si>
    <t>Klub důchodců - pronájem NP</t>
  </si>
  <si>
    <t>Knihovna-příjmy z internetu, čtenářské poplatky</t>
  </si>
  <si>
    <t>Kino - vstupné na akce</t>
  </si>
  <si>
    <t>Kino - pronájem prostor</t>
  </si>
  <si>
    <t>Příjmy - VPS zásahy hasičů na území jiné obce</t>
  </si>
  <si>
    <t>Protipovodňový systém -data Ing. Kocman 4 x 2500,-</t>
  </si>
  <si>
    <t>Protipovodňový systém -aktualizace digitálního povod.plánu</t>
  </si>
  <si>
    <t>Uvolnění zastupitelé - cestovné</t>
  </si>
  <si>
    <t>SESO - provozní náklady</t>
  </si>
  <si>
    <t>Zachování a obnova kulturních památek</t>
  </si>
  <si>
    <t>Sdružení tajemníků městských a obecních úřadů</t>
  </si>
  <si>
    <t>Místní akční skupina</t>
  </si>
  <si>
    <t>Svaz měst a obcí ČR</t>
  </si>
  <si>
    <t>SESO</t>
  </si>
  <si>
    <t>České Švýcarsko</t>
  </si>
  <si>
    <t>Euregion Labe</t>
  </si>
  <si>
    <t>Sdružení obcí Benešovska</t>
  </si>
  <si>
    <t>Sdružení historických sídel</t>
  </si>
  <si>
    <t>Správa v lesním hospodářství</t>
  </si>
  <si>
    <t>Silnice</t>
  </si>
  <si>
    <t>Ostatní záležitosti pozemních komunikací</t>
  </si>
  <si>
    <t>Využití volného času dětí a mládeže</t>
  </si>
  <si>
    <t>Běžná údržba dětských plácků + hrací prvky atd.</t>
  </si>
  <si>
    <t>Nakládání s odpady</t>
  </si>
  <si>
    <t>Obecné výdaje z finančních operací</t>
  </si>
  <si>
    <t>Ostatní finanční operace</t>
  </si>
  <si>
    <t>Požární ochrana - dobrovolná část</t>
  </si>
  <si>
    <t>Činnost místní správy</t>
  </si>
  <si>
    <t>Klub seniorů</t>
  </si>
  <si>
    <t>Pohřebnictví</t>
  </si>
  <si>
    <t>Údržba městského hřbitova</t>
  </si>
  <si>
    <t>Protip.systém - opravy rozhlasu,hladinoměrů,srážkoměru</t>
  </si>
  <si>
    <t>Kapitálová rezerva celkem</t>
  </si>
  <si>
    <t>HSRD</t>
  </si>
  <si>
    <t>Daň z hazardních her</t>
  </si>
  <si>
    <t>Sbor pro občanské záležitosti</t>
  </si>
  <si>
    <t>MěP-příjmy z uložených pokut</t>
  </si>
  <si>
    <t>Příjmy z pojistných plnění</t>
  </si>
  <si>
    <t>Finanční operace - úroky z úvěru Komerční banka, úvěr 15 mil. Kč</t>
  </si>
  <si>
    <t xml:space="preserve">Protip.systém - servisní činnost  </t>
  </si>
  <si>
    <t>Převod na sociální fond</t>
  </si>
  <si>
    <t>Převod z fondu obnovu nemovitostí v majetku města - dle Statutu</t>
  </si>
  <si>
    <t xml:space="preserve">Ochrana obyvatelstva-krizový zákon č.240/2000 Sb.,§25 v akt.znění </t>
  </si>
  <si>
    <t>Převody vlastním fondům a vlastním rozpočtovým účtům</t>
  </si>
  <si>
    <t>Převod na fond na obnovu byt.domů v majetku města</t>
  </si>
  <si>
    <t>Projektové dokumentace, studie, posudky, analýzy</t>
  </si>
  <si>
    <t>třídění RS</t>
  </si>
  <si>
    <t>Druhové</t>
  </si>
  <si>
    <t>Centrum sociálních služeb - příspěvek K-Centrum</t>
  </si>
  <si>
    <t>Změna stavu krátkodobých prostředků na bankovních účtech</t>
  </si>
  <si>
    <t>Uhrazené splátky dlouhodobých půjčených prostředků</t>
  </si>
  <si>
    <t>FINANCOVÁNÍ CELKEM</t>
  </si>
  <si>
    <t>REKAPITULACE ROZPOČTU</t>
  </si>
  <si>
    <t>třídění</t>
  </si>
  <si>
    <t>Odvětvové</t>
  </si>
  <si>
    <t>Neinvestiční transfery-členské příspěvky dle uzavřených smluv</t>
  </si>
  <si>
    <t>Sportovní zařízení v majetku obce</t>
  </si>
  <si>
    <t>Běžná údržba hřišť</t>
  </si>
  <si>
    <t>Uvolnění zastupitelé - školení, vzdělávání, pohoštění</t>
  </si>
  <si>
    <t>Veřejné osvětlení</t>
  </si>
  <si>
    <t>Příjmy z odpadového hospodářství -odměna EKO KOM</t>
  </si>
  <si>
    <t>Rozpočet</t>
  </si>
  <si>
    <t>Finanční prostředky k úhradě přenesené daňové povinnosti</t>
  </si>
  <si>
    <t>Odvět.</t>
  </si>
  <si>
    <t>HS příjmy z poskytování služeb-kopírování,faxování,…</t>
  </si>
  <si>
    <t xml:space="preserve">Příjmy z úroků  </t>
  </si>
  <si>
    <t>Příjmy z prodeje DHM (SDH prodej auta)</t>
  </si>
  <si>
    <t>Pokuty uložené z přestupkových řízení</t>
  </si>
  <si>
    <t>HS příjmy z prodeje vstupenek</t>
  </si>
  <si>
    <t>HS-příjmy VB</t>
  </si>
  <si>
    <t>Odměny, včetně odvodů, odchodného</t>
  </si>
  <si>
    <t>Kamerový systém</t>
  </si>
  <si>
    <t>Kapitálová rezerva</t>
  </si>
  <si>
    <t>Územní plán</t>
  </si>
  <si>
    <t>MIŽP příjmy z poskytování služeb - nebytové prostory</t>
  </si>
  <si>
    <t>MIŽP příjmy z pronájmu nebytových prostor</t>
  </si>
  <si>
    <t>MIŽP příjmy z poskytování služeb - bytové prostory</t>
  </si>
  <si>
    <t>MIŽP příjmy z pronájmu bytových prostor</t>
  </si>
  <si>
    <t xml:space="preserve">MIŽP příjmy z pronájmu- hroby,kolumbária  </t>
  </si>
  <si>
    <t>MIŽP příjem z pohřebnictví - vsyp</t>
  </si>
  <si>
    <t>MIŽP příjmy z pronájmu pozemků</t>
  </si>
  <si>
    <t>Úřad práce DC - policejní preventisté</t>
  </si>
  <si>
    <t>Veřejné WC</t>
  </si>
  <si>
    <t>Běžná údržba, materiál</t>
  </si>
  <si>
    <t>Investiční úvěrový rámec</t>
  </si>
  <si>
    <t xml:space="preserve">Ústecký kraj-výkon státní správy  </t>
  </si>
  <si>
    <t>SFŽP SML č.07001961 -dotace na kotlíkového specialistu</t>
  </si>
  <si>
    <t>OPZ-"Efektivní řízení na MěÚ" CZ.03.4.74/0.0/0.0/17_080/0009921</t>
  </si>
  <si>
    <t>Účelový investiční příspěvek na splátky úvěru</t>
  </si>
  <si>
    <t>Inv.bezúročná půjčka občanům od SFŽP (kotlíková dotace)</t>
  </si>
  <si>
    <t xml:space="preserve">SZIF-dotace na rekonstrukci městské knihovny 80%  </t>
  </si>
  <si>
    <t>Rekonstrukce městské knihovny</t>
  </si>
  <si>
    <t>Výdaje hrazené z dotace</t>
  </si>
  <si>
    <t>Vlastní zdroje</t>
  </si>
  <si>
    <t>Likvidace křídlatky</t>
  </si>
  <si>
    <t>Projektová dokumentace lávka u Bronswerku</t>
  </si>
  <si>
    <t>Neuznatelné náklady</t>
  </si>
  <si>
    <t>Podíl MMR %</t>
  </si>
  <si>
    <t>Vlastní zdroje 10%</t>
  </si>
  <si>
    <t>Nerudova 689 centrum volnočasových aktivit</t>
  </si>
  <si>
    <t>Technický dozor k projektu volnočasové aktivity</t>
  </si>
  <si>
    <t>Účelový invest.příspěvek na projekt "Bezbariérový přístup"</t>
  </si>
  <si>
    <t>Účelový invest.příspěvek na projekt "Realizace energet.úspor"</t>
  </si>
  <si>
    <t xml:space="preserve">Kapitálová rezerva </t>
  </si>
  <si>
    <t>Rozpočet 2022</t>
  </si>
  <si>
    <t>SÚ sankční platby</t>
  </si>
  <si>
    <t>Příjmy z prodeje stavebního pozemku st.p.č. 676</t>
  </si>
  <si>
    <t>Příjmy z prodeje stavebního pozemku st.p.č. 678</t>
  </si>
  <si>
    <t>Lesy-provize z prodeje dřeva (8 % z plánovaného prodeje)</t>
  </si>
  <si>
    <t xml:space="preserve">Finanční operace-popl.KB </t>
  </si>
  <si>
    <t>ZŠ vratka "Bezbariérovost"</t>
  </si>
  <si>
    <t>Infocentrum, propagace</t>
  </si>
  <si>
    <t>Vratka volby do PS PČR</t>
  </si>
  <si>
    <t>Opravy (alokováno z FRB-nerealizované akce v roce 2021)</t>
  </si>
  <si>
    <t xml:space="preserve">Opravy a údržba majetku ve vlastnictví města  </t>
  </si>
  <si>
    <t>Městský útulek DC</t>
  </si>
  <si>
    <t>Kastrační program pro kočky</t>
  </si>
  <si>
    <t>Opravy a udržovaní</t>
  </si>
  <si>
    <t>PD ul. Vilová</t>
  </si>
  <si>
    <t>Oprava ul. Vilová</t>
  </si>
  <si>
    <t>Oprava chodníku a vstupu do domu č.p. 95, Krátká ul.</t>
  </si>
  <si>
    <t>Oprava schodiště do objetu MěÚ</t>
  </si>
  <si>
    <t>Rekonstrukce chodníku podél II/262</t>
  </si>
  <si>
    <t>Pasport veřejného osvětlení + kamerového systému</t>
  </si>
  <si>
    <t>Poradenství, zpracování plánu odpadového hospodářství (navýšení o 10 %)</t>
  </si>
  <si>
    <t>Oprava chodníku Táborský vrch (alokováno z roku 2021, čerpání IÚR)</t>
  </si>
  <si>
    <t>Opravy , údržba, zálohy na el. energii</t>
  </si>
  <si>
    <t>Stavba chodníku horní část ul. Českolipská</t>
  </si>
  <si>
    <t>Odhadovaná cena víceprací</t>
  </si>
  <si>
    <t>EDS 117D051000093</t>
  </si>
  <si>
    <t>21/006/19210/342/027/000809</t>
  </si>
  <si>
    <t>117D03G001737</t>
  </si>
  <si>
    <t xml:space="preserve">PD - vodní zdroj Ovesná </t>
  </si>
  <si>
    <t>Vodní zdroj Ovesná  dotace 60 %</t>
  </si>
  <si>
    <t>SFŽP-Vodní zdroj Ovesná, dotace 60 %</t>
  </si>
  <si>
    <t>Splátky půjček od obyvatelstva (kotlíková dotace)</t>
  </si>
  <si>
    <t>Finanční operace - úroky z úvěru Komerční banka, úvěr 30 mil. Kč</t>
  </si>
  <si>
    <t>Projektová dokumentace odstavná plocha Nádražní ul.</t>
  </si>
  <si>
    <t>Oprava komunikace Komenského ul. pokládka žulových kostek</t>
  </si>
  <si>
    <t>Hřbitov -  nová výsadba PD + realizace</t>
  </si>
  <si>
    <t>Oprava WC v obřadní síni</t>
  </si>
  <si>
    <t>Skutečnost</t>
  </si>
  <si>
    <t xml:space="preserve">Skutečnost  </t>
  </si>
  <si>
    <t>Příjmy- inv.příspěvek SČVaK (most Sokolovská)</t>
  </si>
  <si>
    <t>Přijaté neinvestiční dary</t>
  </si>
  <si>
    <t>Příjmy z prodeje zboží</t>
  </si>
  <si>
    <t>Příjmy z kulturní činnost</t>
  </si>
  <si>
    <t>Příjmy z prodeje ostatních pozemků, nemovitostí</t>
  </si>
  <si>
    <t>Ostatní příjmy</t>
  </si>
  <si>
    <t>MIŽP - sankční platby</t>
  </si>
  <si>
    <t>MIŽP veřejné WC + splátky trafostanice</t>
  </si>
  <si>
    <t>Přijaté pojistné náhrady</t>
  </si>
  <si>
    <t xml:space="preserve">SDH přijaté neinvestiční náhrady </t>
  </si>
  <si>
    <t>232x</t>
  </si>
  <si>
    <t xml:space="preserve">Dotace přijaté v minulých letech  </t>
  </si>
  <si>
    <t>Dotace přijaté v minulých letech</t>
  </si>
  <si>
    <t>Poplatky za odpady splatné do 2021</t>
  </si>
  <si>
    <t>Město Běnešov nad Ploučnicí</t>
  </si>
  <si>
    <t>A. PŘÍJMY</t>
  </si>
  <si>
    <t>A1. Daňové příjmy</t>
  </si>
  <si>
    <t>A1.1. Sdílené daně</t>
  </si>
  <si>
    <t>A1.2. Výlučné daně</t>
  </si>
  <si>
    <t>A1.3. Místní a správní poplatky</t>
  </si>
  <si>
    <t>A1. Daňové příjmy celkem</t>
  </si>
  <si>
    <t>A2. Nedaňové příjmy</t>
  </si>
  <si>
    <t>A2. Nedaňové příjmy celkem</t>
  </si>
  <si>
    <t>A3. Kapitálové příjmy</t>
  </si>
  <si>
    <t>A3. Kapitálové příjmy celkem</t>
  </si>
  <si>
    <t>A4. Přijaté transfery</t>
  </si>
  <si>
    <t>A4.1. Přijaté transfery neinvestiční</t>
  </si>
  <si>
    <t>A4.2. Přijaté transfery investiční</t>
  </si>
  <si>
    <t>A4. Přijaté transfery celkem</t>
  </si>
  <si>
    <t>A1.1. Sdílené daně celkem</t>
  </si>
  <si>
    <t>A1.2. Výlučné daně celkem</t>
  </si>
  <si>
    <t>A1.3. Místní a správní poplatky celkem</t>
  </si>
  <si>
    <t>A4.1. Přijaté transfery neinvestiční celkem</t>
  </si>
  <si>
    <t>A4.2. Přijaté transfery investiční celkem</t>
  </si>
  <si>
    <t xml:space="preserve">A5. Převody vlastním fondům a vlastním rozpočtovým účtům  </t>
  </si>
  <si>
    <t>A5. Převody vlastním fondům a vlastním rozpočtovým účtům</t>
  </si>
  <si>
    <t>A. Příjmy celkem před konsolidací (A1. + A.2 + A3. + A4. + A.5)</t>
  </si>
  <si>
    <t>A. Příjmy celkem po konsolidaci (A1. + A.2 + A3. + A4.)</t>
  </si>
  <si>
    <t>Rekapitulace</t>
  </si>
  <si>
    <t>A5. Převody vlastním fondům a vlastním rozpočt. účtům celkem</t>
  </si>
  <si>
    <t>str. 1</t>
  </si>
  <si>
    <t>str. 2</t>
  </si>
  <si>
    <t>str. 3</t>
  </si>
  <si>
    <t>str. 4</t>
  </si>
  <si>
    <t>1xx</t>
  </si>
  <si>
    <t>2xx</t>
  </si>
  <si>
    <t>3xx</t>
  </si>
  <si>
    <t>4xx</t>
  </si>
  <si>
    <t>Vratka volby do krajského zastupitelstva a 1/3 Senátu</t>
  </si>
  <si>
    <t>Lesní hospodářství - podpora ost. produkčních činností</t>
  </si>
  <si>
    <t>Lesní hospodářství - podpora ost. produkčních činností celkem</t>
  </si>
  <si>
    <t>Správa v lesním hospodářství - běžné výdaje celkem</t>
  </si>
  <si>
    <t>Silnice - běžné výdaje celkem</t>
  </si>
  <si>
    <t>Ostatní pozemní komunikace - běžné výdaje celkem</t>
  </si>
  <si>
    <t>Veřejné osvětlení - běžné výdaje celkem</t>
  </si>
  <si>
    <t>Zachování a obnova kulturních památek - běžné výdaje celkem</t>
  </si>
  <si>
    <t>Projektové dokumentace, studie, posudky, analýzy - celkem</t>
  </si>
  <si>
    <t>Nakládání s odpady - běžné výdaje celkem</t>
  </si>
  <si>
    <t>Tříděný odpad</t>
  </si>
  <si>
    <t>Tříděný odpad - běžné výdaje celkem</t>
  </si>
  <si>
    <t>Péče o veřejnou zeleň - běžné výdaje celkem</t>
  </si>
  <si>
    <t>Záležitosti civilní připravenosti na krizové stavy</t>
  </si>
  <si>
    <t>Záležitosti civilní připravenosti na krizové stavy - celkem</t>
  </si>
  <si>
    <t>Veřejné WC - běžné výdaje celkem</t>
  </si>
  <si>
    <t>Sportovní zařízení v majetku obce - celkem</t>
  </si>
  <si>
    <t>Využití volného času dětí a mládeže - běžné výdaje celkem</t>
  </si>
  <si>
    <t>Správa a údržba majetku ve vlastnictví města</t>
  </si>
  <si>
    <t>Správa a údržba majetku ve vlastnictví města -  celkem</t>
  </si>
  <si>
    <t>Pohřebnictví - běžné výdaje celkem</t>
  </si>
  <si>
    <t>Rekonstrukce městské knihovny - celkem</t>
  </si>
  <si>
    <t>str. 5</t>
  </si>
  <si>
    <t>Obecné výdaje z finančních operací - běžné výdaje celkem</t>
  </si>
  <si>
    <t xml:space="preserve">Pojištění </t>
  </si>
  <si>
    <t xml:space="preserve">Pojištění - běžné výdaje celkem </t>
  </si>
  <si>
    <t>Ostatní finanční operace - běžné výdaje celkem</t>
  </si>
  <si>
    <t xml:space="preserve">Bezpečnost a veřejný pořádek </t>
  </si>
  <si>
    <t>str. 6</t>
  </si>
  <si>
    <t>Činnosti knihovnické - běžné výdaje celkem</t>
  </si>
  <si>
    <t>Kino - běžné výdaje celkem</t>
  </si>
  <si>
    <t>Klub seniorů - běžné výdaje celkem</t>
  </si>
  <si>
    <t>Sbor pro občanské záležitosti - běžné výdaje celkem</t>
  </si>
  <si>
    <t>Ostatní kulturní činnost</t>
  </si>
  <si>
    <t>Ostatní kulturní činnost - běžné výdaje celkem</t>
  </si>
  <si>
    <t>Ostatní záležitosti v kultuře - Benešovské slavnosti</t>
  </si>
  <si>
    <t>Benešovské slavnosti - běžné výdaje celkem</t>
  </si>
  <si>
    <t>str. 7</t>
  </si>
  <si>
    <t>Převody vlastním fondům a vlastním rozpočtovým účtům celkem</t>
  </si>
  <si>
    <t>Školní jídelna</t>
  </si>
  <si>
    <t>Vybavení kuchyně</t>
  </si>
  <si>
    <t>Školní jídelna celkem</t>
  </si>
  <si>
    <t>Základní a mateřská škola</t>
  </si>
  <si>
    <t>Základní a mateřská škola celkem</t>
  </si>
  <si>
    <t>Služby města</t>
  </si>
  <si>
    <t>Služby města celkem</t>
  </si>
  <si>
    <t>Městská policie celkem</t>
  </si>
  <si>
    <t>Sbor dobrovolných hasičů celkem</t>
  </si>
  <si>
    <t>Rekonstrukce Nerudova 689 (CDM) - odbor MIŽP</t>
  </si>
  <si>
    <t>Podíl EU 85%</t>
  </si>
  <si>
    <t>Stavební úpravy a technologie do kuchyně MŠ - odbor MIŽP</t>
  </si>
  <si>
    <t>Dotace Národní zdroje (36 % z dotace SZFI)</t>
  </si>
  <si>
    <t>Podíl města (20 % z celkové částky)</t>
  </si>
  <si>
    <t>Dotace EU (64 % z dotace SZFI, ta je 80 % z celku)</t>
  </si>
  <si>
    <t>Investiční úvěrový rámec celkem</t>
  </si>
  <si>
    <t>Ostatní neinv.transfery - přidělené ZaM, RaM</t>
  </si>
  <si>
    <t>Programová dotace na opravu domů v MPZ</t>
  </si>
  <si>
    <t>ROZPOČET NA ROK 2022</t>
  </si>
  <si>
    <t>Název položky</t>
  </si>
  <si>
    <t>D. VYDANÉ TRANSFERY NEINVESTIČNÍ</t>
  </si>
  <si>
    <t>D. Vydané transfery neinvestiční celkem</t>
  </si>
  <si>
    <t>SZIF-stavební úpravy a pořízení technologií do kuchyně v MŠ</t>
  </si>
  <si>
    <t xml:space="preserve">MMR-dotace na pořízení územního plánu  </t>
  </si>
  <si>
    <t>Národní zdoje-stavební úpravy a pořízení technologií do kuchyně v MŠ</t>
  </si>
  <si>
    <t>Městská policie - běžné výdaje</t>
  </si>
  <si>
    <t>Činnost místní správy - běžné výdaje</t>
  </si>
  <si>
    <t>OPZ Efektivní řízení na MěÚ</t>
  </si>
  <si>
    <t>Dotace na kotlíkového specialistu</t>
  </si>
  <si>
    <t>Neinvestiční výdaje - odbor HS - spadající střediska</t>
  </si>
  <si>
    <t>Odbor HS - spadající střediska celkem</t>
  </si>
  <si>
    <t>Odbor HS - činnost místní správy - běžné výdaje celkem</t>
  </si>
  <si>
    <t xml:space="preserve">Investiční bezúročná půjčka občanům od SFŽP (kotle)  </t>
  </si>
  <si>
    <t>Investiční bezúročná půjčka občanům od SFŽP (kotle) celkem</t>
  </si>
  <si>
    <t>Revitalizace zeleně (realizace) - odbor MIŽP</t>
  </si>
  <si>
    <t>Revitalizace zeleně (realizace) celkem</t>
  </si>
  <si>
    <t>Rekonstrukce Nerudova 689 (CDM) celkem</t>
  </si>
  <si>
    <t>Stavební úpravy a technologie do kuchyně MŠ celkem</t>
  </si>
  <si>
    <t>B1. Zastupitelstvo města - běžné výdaje celkem</t>
  </si>
  <si>
    <t>B1. Zastupitelstvo města</t>
  </si>
  <si>
    <t>B2. Finanční vyrovnání minulých let</t>
  </si>
  <si>
    <t>B2. Finanční vyrovnání minulých let celkem</t>
  </si>
  <si>
    <t>B3. Lesní hospodářství - běžné výdaje celkem</t>
  </si>
  <si>
    <t>B3. Lesní hospodářství - běžné výdaje</t>
  </si>
  <si>
    <t>B4. Benešovské noviny</t>
  </si>
  <si>
    <t>B4. Benešovské noviny - běžné výdaje celkem</t>
  </si>
  <si>
    <t>B7. Bezpečnost a veřejný pořádek - běžné výdaje celkem</t>
  </si>
  <si>
    <t>B7. Bezpečnost a veřejný pořádek</t>
  </si>
  <si>
    <t>B8. Sbor dobrovolných hasičů - běžné výdaje celkem</t>
  </si>
  <si>
    <t>B9. Sociální fond - běžné výdaje celkem</t>
  </si>
  <si>
    <t>B12. Infocentrum, propagace - běžné výdaje celkem</t>
  </si>
  <si>
    <t>Služby města - na provoz</t>
  </si>
  <si>
    <t>Základní a Mateřská škola - na provoz</t>
  </si>
  <si>
    <t>Školní jídelna - na provoz</t>
  </si>
  <si>
    <t>Centrum dětí a mládeže - na provoz</t>
  </si>
  <si>
    <t>D2. Vydané transfery neinvestiční pro cizí příspěvkové organizace</t>
  </si>
  <si>
    <t>D1. Vydané transfery neinvestiční pro zřízené příspěvkové organizace</t>
  </si>
  <si>
    <t>D1. Vydané transfery neinvestiční pro zřízené příspěvkové org.</t>
  </si>
  <si>
    <t>D1. Vydané transfery neinvestiční pro zřízené přísp. org. celkem</t>
  </si>
  <si>
    <t>D2. Vydané transfery neinvestiční - cizí příspěvkové organizace</t>
  </si>
  <si>
    <t>D2. Vydané transfery neinvestiční - cizí příspěvk. org. celkem</t>
  </si>
  <si>
    <t xml:space="preserve">D3. Vydané transfery neinvestiční pro spolky </t>
  </si>
  <si>
    <t>D3. Vydané transfery neinvestiční pro spolky</t>
  </si>
  <si>
    <t>D3. Vydané transfery neinvestiční pro spolky celkem</t>
  </si>
  <si>
    <t>Městský sportovní klub</t>
  </si>
  <si>
    <t>Rodinné centrum Medvídek</t>
  </si>
  <si>
    <t xml:space="preserve">D4. Vydané transfery neinvestiční - ostatní </t>
  </si>
  <si>
    <t>D4. Vydané transfery neinvestiční - ostatní celkem</t>
  </si>
  <si>
    <t>A5. Převody vlastním fondům a vlastním rozpočt. účtům celk.</t>
  </si>
  <si>
    <t>E. PŘEVODY VLASTNÍM FONDŮM A VLASTNÍM ROZPOČTOVÝM ÚČTŮM</t>
  </si>
  <si>
    <t>E. Převody vlastním fondům a vlastním rozpočtovým účtům</t>
  </si>
  <si>
    <t>E. Převody vlastním fondům a vlastním rozpočtovým účtům celkem</t>
  </si>
  <si>
    <t>Výdaje celkem před konsolidací (B + C + D + E)</t>
  </si>
  <si>
    <t>Výdaje celkem po konsolidací (B + C + D)</t>
  </si>
  <si>
    <t>Příjmy celkem po konsolidaci (A1. + A2. + A3. + A4.)</t>
  </si>
  <si>
    <t>Saldo příjmů a výdajů</t>
  </si>
  <si>
    <t xml:space="preserve">Financování </t>
  </si>
  <si>
    <t>Bezúročná investiční půjčka - kotlíková dotace pro občany</t>
  </si>
  <si>
    <t>Financování celkem</t>
  </si>
  <si>
    <t>Rekapitulace příjmů</t>
  </si>
  <si>
    <t>Kontrolní přehled</t>
  </si>
  <si>
    <t>Převedeno z listu</t>
  </si>
  <si>
    <t>Vydané transfery neinvestiční</t>
  </si>
  <si>
    <t>-</t>
  </si>
  <si>
    <t>4. Vydané transfery neinvestiční celkem</t>
  </si>
  <si>
    <t>C. KAPITÁLOVÉ VÝDAJE</t>
  </si>
  <si>
    <t>C1. Rezervy kapitálových výdajů</t>
  </si>
  <si>
    <t>C1.  Rezervy kapitálových výdajů celkem</t>
  </si>
  <si>
    <t>C2. Kapitálové výdaje - organizace města</t>
  </si>
  <si>
    <t>C2. Kapitálové výdaje - organizace města celkem</t>
  </si>
  <si>
    <t>C3. Kapitálové výdaje - odbor MIŽP</t>
  </si>
  <si>
    <t>Kapitálové výdaje - odbor MIŽP</t>
  </si>
  <si>
    <t>Kapitálové výdaje - odbor MIŽP celkem</t>
  </si>
  <si>
    <t>Ostatní kapitálové výdaje - odbor MIŽP</t>
  </si>
  <si>
    <t>Ostatní kapitálové výdaje celkem</t>
  </si>
  <si>
    <t>C3. Kapitálové výdaje - odbor MIŽP celkem</t>
  </si>
  <si>
    <t>C. Kapitálové výdaje celkem</t>
  </si>
  <si>
    <t>Kapitálové výdaje včetně kapitálové rezervy (bez úv.rámce)</t>
  </si>
  <si>
    <t>Kapitálové výdaje</t>
  </si>
  <si>
    <t>3. Kapitálové výdaje celkem</t>
  </si>
  <si>
    <t>C.1. Rezervy kapitálových výdajů</t>
  </si>
  <si>
    <t>C.1. Rezervy kapitálových výdajů celkem</t>
  </si>
  <si>
    <t>C.2. Kapitálové výdaje - organizace města</t>
  </si>
  <si>
    <t>C.2. Kapitálové výdaje - organizace města celkem</t>
  </si>
  <si>
    <t>C.3.1. Kapitálové výdaje - odbor MIŽP</t>
  </si>
  <si>
    <t>C.3.1. Kapitálové výdaje - odbor MIŽP celkem</t>
  </si>
  <si>
    <t>C.3.2. Ostatní kapitálové výdaje - odbor MIŽP</t>
  </si>
  <si>
    <t>C.3.2. Ostatní kapitálové výdaje - odbor MIŽP celkem</t>
  </si>
  <si>
    <t>C.3. Kapitálové výdaje - odbor MIŽP celkem</t>
  </si>
  <si>
    <t>Kapitálové výdaje včetně kapitálové rezervy celkem</t>
  </si>
  <si>
    <t>C. Kapitálové výdaje  celkem</t>
  </si>
  <si>
    <t>ORG</t>
  </si>
  <si>
    <t>Kino běžné výdaje</t>
  </si>
  <si>
    <t>Knihovna běžné výdaje</t>
  </si>
  <si>
    <t>Klub seniorů běžné výdaje</t>
  </si>
  <si>
    <t>Sbor pro občanské záležitosti běžné výdaje</t>
  </si>
  <si>
    <t>Pořádání kulturních akcí běžné výdaje</t>
  </si>
  <si>
    <t>Benešovské slavnosti běžné výdaje</t>
  </si>
  <si>
    <t>Poplatek za obecní systém odpadového hospodářství</t>
  </si>
  <si>
    <t>Přijaté jistoty</t>
  </si>
  <si>
    <t>Ostatní dotace přijaté v roce 2021</t>
  </si>
  <si>
    <t>Ostatní dotace přijaté v roci 2021</t>
  </si>
  <si>
    <t>A. Příjmy celkem před konsolidací (A1. + A.2 + A3. + A4. + A5.)</t>
  </si>
  <si>
    <t>Základní a Mateřská škola - průtoková dotace</t>
  </si>
  <si>
    <t>Nákup roušek, testů a zdravotnického materiálu</t>
  </si>
  <si>
    <t>Činnost místní správy - hrazeno z dotace na výkon soc.práce</t>
  </si>
  <si>
    <t>Volby do PS PČR</t>
  </si>
  <si>
    <t>PD revitalizace sportovišť</t>
  </si>
  <si>
    <t>Ostatní invest.příspěvky</t>
  </si>
  <si>
    <t>Koupě hasičského vozu</t>
  </si>
  <si>
    <t>Koupě požárního žebříku</t>
  </si>
  <si>
    <t>Ostatní kapitálové výdaje</t>
  </si>
  <si>
    <t>PD zavlažování fotbalového hřiště Nádražní ul.</t>
  </si>
  <si>
    <t>Vratka jistiny</t>
  </si>
  <si>
    <t>Vratka jistiny - VŘ na revitalizaci na veřejné zeleně</t>
  </si>
  <si>
    <t>Vratka jistiny - celkem</t>
  </si>
  <si>
    <t>Provoz veřejné siilniční dopravy</t>
  </si>
  <si>
    <t xml:space="preserve">Provoz veřejné silniční dopravy - celkem </t>
  </si>
  <si>
    <t>Autobusová zastávka</t>
  </si>
  <si>
    <t>Centrum dětí a mládeže - průtoková dotace</t>
  </si>
  <si>
    <t>B. NEINVESTIČNÍ PROVOZNÍ VÝDAJE</t>
  </si>
  <si>
    <t xml:space="preserve">Neinvestiční provozní výdaje </t>
  </si>
  <si>
    <t>Neinvestiční provozní výdaje - odbor MIŽP</t>
  </si>
  <si>
    <t>B5. Neinvestiční provozní výdaje - odbor MIŽP celkem</t>
  </si>
  <si>
    <t>Neinvestiční provozní výdaje - odbor FP</t>
  </si>
  <si>
    <t>B6. Neinvestiční provozní výdaje - odbor FP celkem</t>
  </si>
  <si>
    <t>Neinvestiční provozní výdaje - Bezpečnost a veřejný pořádek</t>
  </si>
  <si>
    <t>Neinvestiční provozní výdaje - Sbor dobrovolných hasičů</t>
  </si>
  <si>
    <t>Neinvestiční provozní výdaje - Sociální fond</t>
  </si>
  <si>
    <t>Neinvestiční provozní výdaje - odbor HS</t>
  </si>
  <si>
    <t>Neinvestiční provozní výdaje - odbor HS - spadající střediska</t>
  </si>
  <si>
    <t>Neinvestiční provozní výdaje - odbor HS - spadající střed. celkem</t>
  </si>
  <si>
    <t>B10. Neinvestiční provozní výdaje - odbor HS celkem</t>
  </si>
  <si>
    <t>Neinvestiční provozní výdaje - kancelář starosty</t>
  </si>
  <si>
    <t>B11. Komunální služby a územní rozvoj - členské příspěvky celk.</t>
  </si>
  <si>
    <t>Ostatní neinvestiční provozní výdaje - infocentrum, propagace</t>
  </si>
  <si>
    <t>B. Neinvestiční provozní výdaje celkem před konsolidací</t>
  </si>
  <si>
    <t>B. Neinvestiční provozní výdaje celkem po konsolidaci</t>
  </si>
  <si>
    <t>Neinvestiční provozní výdaje</t>
  </si>
  <si>
    <t>2a. Neinvestiční provozní výdaje celkem před konsolidací</t>
  </si>
  <si>
    <t>2b. Neinvestiční provozní výdaje celkem po konsolidaci</t>
  </si>
  <si>
    <t>Neinvestiční výdaje po konsolidaci celkem (2b. + 4.)</t>
  </si>
  <si>
    <t>5. Výdaje celkem před konsolidací (2a. + 3. + 4.)</t>
  </si>
  <si>
    <t>6. Výdaje celkem po konsolidaci (2b. + 3. + 4.)</t>
  </si>
  <si>
    <t>1a. Příjmy celkem před konsolidací</t>
  </si>
  <si>
    <t>1b. Příjmy celkem po konsolidaci</t>
  </si>
  <si>
    <t>7. Příjmy celkem po konsolidací (1b.)</t>
  </si>
  <si>
    <t>Rozdíl Příjmy mínus Výdaje (7. - 6.)</t>
  </si>
  <si>
    <t>Městská knihovna celkem</t>
  </si>
  <si>
    <t>Městská knihovna</t>
  </si>
  <si>
    <t>Dotace SZIF na rekonstrukci</t>
  </si>
  <si>
    <t>C4. Kapitálové výdaje - odbor HS</t>
  </si>
  <si>
    <t>Činnost místní správy - odbor HS</t>
  </si>
  <si>
    <t>C.4. Kapitálové výdaje - odbor HS</t>
  </si>
  <si>
    <t>C.4. Kapitálové výdaje - odbor HS celkem</t>
  </si>
  <si>
    <t>B5. Neinvestiční provozní výdaje - odbor MIŽP</t>
  </si>
  <si>
    <t>B6. Neinvestiční provozní výdaje - odbor FP</t>
  </si>
  <si>
    <t>Neinvestiční provozní výdaje - odbor HS - činnost místní správy</t>
  </si>
  <si>
    <t>B. Neinvestiční provozní výdaje celkem</t>
  </si>
  <si>
    <t>Ostatní</t>
  </si>
  <si>
    <t>Svoz komunálního odpadu (rok 2022 navýšeno o 10 %)</t>
  </si>
  <si>
    <t>Tříděný odpad (rok 2022 navýšení o 10 %)</t>
  </si>
  <si>
    <t>Skutečnost 2022</t>
  </si>
  <si>
    <t>1/2022</t>
  </si>
  <si>
    <t>1-1/2022</t>
  </si>
  <si>
    <t>Kalvárie</t>
  </si>
  <si>
    <t>Kompostárna</t>
  </si>
  <si>
    <t>C4. Činnost místní správy - odbor HS celkem</t>
  </si>
  <si>
    <t>Nákup biopopelnic, kompostérů</t>
  </si>
  <si>
    <t xml:space="preserve">Naučná stezka Ostrý </t>
  </si>
  <si>
    <t xml:space="preserve">MSK, Nádražní - oprava budovy </t>
  </si>
  <si>
    <t>Opravy mobiliáře</t>
  </si>
  <si>
    <t>Běžné provozní výdaje bez oprav (elektrika, plyn, atd.)</t>
  </si>
  <si>
    <t>Vnitřní vybavení</t>
  </si>
  <si>
    <t>Oprava střechy Bezručova ul. 692</t>
  </si>
  <si>
    <t xml:space="preserve">Policejní preventisté - hrazeno z dotace </t>
  </si>
  <si>
    <t>Policejní preventisté - náklady města</t>
  </si>
  <si>
    <t>Ostatní běžné výdaje na opravy včetně rezervy</t>
  </si>
  <si>
    <t>Přístřešek na cyklostezce</t>
  </si>
  <si>
    <t>Rezerva kapitálových výdajů odboru</t>
  </si>
  <si>
    <t>Služby města - účelový na postupnou opravu bazénové vany</t>
  </si>
  <si>
    <t>ROZPOČET NA ROK 2022 - POL0ŽKOVĚ</t>
  </si>
  <si>
    <t>Položka</t>
  </si>
  <si>
    <t>41xx</t>
  </si>
  <si>
    <t>42xx</t>
  </si>
  <si>
    <t>534x</t>
  </si>
  <si>
    <t xml:space="preserve">Rozdíl financování x saldo </t>
  </si>
  <si>
    <t xml:space="preserve">Převod na sociální fond (4 % z hrubých mezd) </t>
  </si>
  <si>
    <t>Činnost místní správy - rekonstrukce PC sítě</t>
  </si>
  <si>
    <t>Běžná údržba veřejné zeleně - péče a obnova</t>
  </si>
  <si>
    <t>Hrací prvky park za kostelem</t>
  </si>
  <si>
    <t>Schvál.rozpočet</t>
  </si>
  <si>
    <t>Uprav.rozpočet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</si>
</sst>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#,##0.00\ _K_č"/>
    <numFmt numFmtId="166" formatCode="#,##0.00_ ;\-#,##0.00\ 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3" tint="0.3999755851924192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8">
    <xf numFmtId="0" fontId="0" fillId="0" borderId="0" xfId="0"/>
    <xf numFmtId="0" fontId="2" fillId="0" borderId="1" xfId="0" applyFont="1" applyBorder="1" applyProtection="1"/>
    <xf numFmtId="0" fontId="3" fillId="0" borderId="1" xfId="0" applyFont="1" applyFill="1" applyBorder="1" applyProtection="1"/>
    <xf numFmtId="2" fontId="3" fillId="0" borderId="1" xfId="0" applyNumberFormat="1" applyFont="1" applyFill="1" applyBorder="1" applyProtection="1"/>
    <xf numFmtId="0" fontId="2" fillId="0" borderId="1" xfId="0" applyFont="1" applyFill="1" applyBorder="1" applyProtection="1"/>
    <xf numFmtId="0" fontId="2" fillId="0" borderId="1" xfId="0" applyFont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2" fontId="2" fillId="0" borderId="1" xfId="0" applyNumberFormat="1" applyFont="1" applyFill="1" applyBorder="1" applyProtection="1"/>
    <xf numFmtId="0" fontId="3" fillId="0" borderId="1" xfId="0" applyFont="1" applyBorder="1" applyProtection="1"/>
    <xf numFmtId="0" fontId="3" fillId="0" borderId="1" xfId="0" applyFont="1" applyBorder="1" applyAlignment="1" applyProtection="1">
      <alignment horizontal="center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2" fontId="2" fillId="0" borderId="2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</xf>
    <xf numFmtId="0" fontId="3" fillId="5" borderId="1" xfId="0" applyFont="1" applyFill="1" applyBorder="1" applyProtection="1"/>
    <xf numFmtId="0" fontId="2" fillId="0" borderId="0" xfId="0" applyFont="1" applyFill="1" applyProtection="1">
      <protection locked="0"/>
    </xf>
    <xf numFmtId="0" fontId="2" fillId="0" borderId="2" xfId="0" applyFont="1" applyBorder="1" applyAlignment="1" applyProtection="1">
      <alignment horizontal="center"/>
    </xf>
    <xf numFmtId="0" fontId="3" fillId="0" borderId="2" xfId="0" applyFont="1" applyBorder="1" applyProtection="1"/>
    <xf numFmtId="4" fontId="3" fillId="0" borderId="2" xfId="0" applyNumberFormat="1" applyFont="1" applyBorder="1" applyProtection="1"/>
    <xf numFmtId="4" fontId="3" fillId="7" borderId="2" xfId="0" applyNumberFormat="1" applyFont="1" applyFill="1" applyBorder="1" applyProtection="1"/>
    <xf numFmtId="4" fontId="3" fillId="0" borderId="1" xfId="0" applyNumberFormat="1" applyFont="1" applyBorder="1" applyProtection="1"/>
    <xf numFmtId="4" fontId="3" fillId="7" borderId="1" xfId="0" applyNumberFormat="1" applyFont="1" applyFill="1" applyBorder="1" applyProtection="1"/>
    <xf numFmtId="4" fontId="2" fillId="0" borderId="1" xfId="0" applyNumberFormat="1" applyFont="1" applyBorder="1" applyProtection="1"/>
    <xf numFmtId="4" fontId="2" fillId="7" borderId="1" xfId="0" applyNumberFormat="1" applyFont="1" applyFill="1" applyBorder="1" applyProtection="1"/>
    <xf numFmtId="2" fontId="2" fillId="0" borderId="2" xfId="0" applyNumberFormat="1" applyFont="1" applyBorder="1" applyProtection="1"/>
    <xf numFmtId="4" fontId="2" fillId="0" borderId="2" xfId="0" applyNumberFormat="1" applyFont="1" applyBorder="1" applyProtection="1"/>
    <xf numFmtId="4" fontId="2" fillId="7" borderId="2" xfId="0" applyNumberFormat="1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4" fontId="3" fillId="0" borderId="1" xfId="0" applyNumberFormat="1" applyFont="1" applyFill="1" applyBorder="1" applyAlignment="1" applyProtection="1">
      <alignment horizontal="right"/>
    </xf>
    <xf numFmtId="4" fontId="3" fillId="7" borderId="1" xfId="0" applyNumberFormat="1" applyFont="1" applyFill="1" applyBorder="1" applyAlignment="1" applyProtection="1">
      <alignment horizontal="right"/>
    </xf>
    <xf numFmtId="0" fontId="3" fillId="6" borderId="1" xfId="0" applyFont="1" applyFill="1" applyBorder="1" applyAlignment="1" applyProtection="1">
      <alignment horizontal="left"/>
    </xf>
    <xf numFmtId="4" fontId="3" fillId="6" borderId="1" xfId="0" applyNumberFormat="1" applyFont="1" applyFill="1" applyBorder="1" applyAlignment="1" applyProtection="1">
      <alignment horizontal="right"/>
    </xf>
    <xf numFmtId="2" fontId="3" fillId="0" borderId="1" xfId="0" applyNumberFormat="1" applyFont="1" applyBorder="1" applyProtection="1"/>
    <xf numFmtId="2" fontId="2" fillId="0" borderId="1" xfId="0" applyNumberFormat="1" applyFont="1" applyBorder="1" applyProtection="1"/>
    <xf numFmtId="0" fontId="3" fillId="0" borderId="3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3" fillId="0" borderId="3" xfId="0" applyFont="1" applyBorder="1" applyProtection="1"/>
    <xf numFmtId="4" fontId="3" fillId="0" borderId="3" xfId="0" applyNumberFormat="1" applyFont="1" applyBorder="1" applyProtection="1"/>
    <xf numFmtId="4" fontId="3" fillId="7" borderId="3" xfId="0" applyNumberFormat="1" applyFont="1" applyFill="1" applyBorder="1" applyProtection="1"/>
    <xf numFmtId="4" fontId="2" fillId="0" borderId="1" xfId="0" applyNumberFormat="1" applyFont="1" applyFill="1" applyBorder="1" applyProtection="1"/>
    <xf numFmtId="4" fontId="3" fillId="0" borderId="1" xfId="0" applyNumberFormat="1" applyFont="1" applyFill="1" applyBorder="1" applyProtection="1"/>
    <xf numFmtId="0" fontId="2" fillId="0" borderId="4" xfId="0" applyFont="1" applyBorder="1" applyAlignment="1" applyProtection="1">
      <alignment horizontal="center"/>
    </xf>
    <xf numFmtId="2" fontId="3" fillId="0" borderId="3" xfId="0" applyNumberFormat="1" applyFont="1" applyBorder="1" applyProtection="1"/>
    <xf numFmtId="0" fontId="2" fillId="2" borderId="1" xfId="0" applyFont="1" applyFill="1" applyBorder="1" applyAlignment="1" applyProtection="1">
      <alignment horizontal="center"/>
    </xf>
    <xf numFmtId="2" fontId="2" fillId="2" borderId="1" xfId="0" applyNumberFormat="1" applyFont="1" applyFill="1" applyBorder="1" applyProtection="1"/>
    <xf numFmtId="4" fontId="2" fillId="2" borderId="1" xfId="0" applyNumberFormat="1" applyFont="1" applyFill="1" applyBorder="1" applyProtection="1"/>
    <xf numFmtId="2" fontId="2" fillId="0" borderId="3" xfId="0" applyNumberFormat="1" applyFont="1" applyBorder="1" applyProtection="1"/>
    <xf numFmtId="4" fontId="2" fillId="0" borderId="3" xfId="0" applyNumberFormat="1" applyFont="1" applyBorder="1" applyProtection="1"/>
    <xf numFmtId="4" fontId="2" fillId="7" borderId="3" xfId="0" applyNumberFormat="1" applyFont="1" applyFill="1" applyBorder="1" applyProtection="1"/>
    <xf numFmtId="0" fontId="3" fillId="0" borderId="1" xfId="0" applyFont="1" applyFill="1" applyBorder="1" applyAlignment="1" applyProtection="1"/>
    <xf numFmtId="0" fontId="2" fillId="0" borderId="1" xfId="0" applyFont="1" applyFill="1" applyBorder="1" applyAlignment="1" applyProtection="1"/>
    <xf numFmtId="4" fontId="2" fillId="0" borderId="1" xfId="0" applyNumberFormat="1" applyFont="1" applyFill="1" applyBorder="1" applyAlignment="1" applyProtection="1"/>
    <xf numFmtId="4" fontId="2" fillId="7" borderId="1" xfId="0" applyNumberFormat="1" applyFont="1" applyFill="1" applyBorder="1" applyAlignment="1" applyProtection="1"/>
    <xf numFmtId="4" fontId="3" fillId="0" borderId="1" xfId="0" applyNumberFormat="1" applyFont="1" applyFill="1" applyBorder="1" applyAlignment="1" applyProtection="1"/>
    <xf numFmtId="4" fontId="3" fillId="7" borderId="1" xfId="0" applyNumberFormat="1" applyFont="1" applyFill="1" applyBorder="1" applyAlignment="1" applyProtection="1"/>
    <xf numFmtId="4" fontId="0" fillId="0" borderId="1" xfId="0" applyNumberFormat="1" applyFont="1" applyBorder="1" applyAlignment="1" applyProtection="1"/>
    <xf numFmtId="0" fontId="0" fillId="0" borderId="1" xfId="0" applyFill="1" applyBorder="1" applyAlignment="1" applyProtection="1"/>
    <xf numFmtId="0" fontId="2" fillId="0" borderId="3" xfId="0" applyFont="1" applyBorder="1" applyProtection="1"/>
    <xf numFmtId="0" fontId="3" fillId="6" borderId="1" xfId="0" applyFont="1" applyFill="1" applyBorder="1" applyProtection="1"/>
    <xf numFmtId="4" fontId="3" fillId="6" borderId="1" xfId="0" applyNumberFormat="1" applyFont="1" applyFill="1" applyBorder="1" applyProtection="1"/>
    <xf numFmtId="4" fontId="4" fillId="6" borderId="1" xfId="0" applyNumberFormat="1" applyFont="1" applyFill="1" applyBorder="1" applyAlignment="1" applyProtection="1">
      <alignment horizontal="right"/>
    </xf>
    <xf numFmtId="0" fontId="1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" fontId="2" fillId="0" borderId="0" xfId="0" applyNumberFormat="1" applyFont="1" applyProtection="1">
      <protection locked="0"/>
    </xf>
    <xf numFmtId="4" fontId="1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4" fontId="3" fillId="7" borderId="6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/>
      <protection locked="0"/>
    </xf>
    <xf numFmtId="0" fontId="4" fillId="7" borderId="5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" fontId="2" fillId="0" borderId="1" xfId="0" applyNumberFormat="1" applyFont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4" fontId="3" fillId="0" borderId="0" xfId="0" applyNumberFormat="1" applyFont="1" applyFill="1" applyAlignment="1" applyProtection="1">
      <alignment horizontal="center"/>
      <protection locked="0"/>
    </xf>
    <xf numFmtId="4" fontId="3" fillId="0" borderId="0" xfId="0" applyNumberFormat="1" applyFont="1" applyFill="1" applyProtection="1">
      <protection locked="0"/>
    </xf>
    <xf numFmtId="2" fontId="2" fillId="0" borderId="1" xfId="0" applyNumberFormat="1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2" fontId="2" fillId="0" borderId="3" xfId="0" applyNumberFormat="1" applyFont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2" fillId="6" borderId="1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4" fontId="5" fillId="0" borderId="1" xfId="0" applyNumberFormat="1" applyFont="1" applyBorder="1" applyProtection="1">
      <protection locked="0"/>
    </xf>
    <xf numFmtId="4" fontId="5" fillId="7" borderId="1" xfId="0" applyNumberFormat="1" applyFont="1" applyFill="1" applyBorder="1" applyProtection="1"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3" fillId="6" borderId="3" xfId="0" applyFont="1" applyFill="1" applyBorder="1" applyAlignment="1" applyProtection="1">
      <alignment horizontal="center"/>
      <protection locked="0"/>
    </xf>
    <xf numFmtId="0" fontId="3" fillId="6" borderId="6" xfId="0" applyFont="1" applyFill="1" applyBorder="1" applyAlignment="1" applyProtection="1">
      <alignment horizontal="center"/>
      <protection locked="0"/>
    </xf>
    <xf numFmtId="0" fontId="3" fillId="3" borderId="14" xfId="0" applyFont="1" applyFill="1" applyBorder="1" applyAlignment="1" applyProtection="1">
      <alignment horizontal="center"/>
      <protection locked="0"/>
    </xf>
    <xf numFmtId="0" fontId="3" fillId="6" borderId="2" xfId="0" applyFont="1" applyFill="1" applyBorder="1" applyAlignment="1" applyProtection="1">
      <alignment horizontal="center"/>
      <protection locked="0"/>
    </xf>
    <xf numFmtId="0" fontId="3" fillId="6" borderId="5" xfId="0" applyFont="1" applyFill="1" applyBorder="1" applyAlignment="1" applyProtection="1">
      <alignment horizontal="center"/>
      <protection locked="0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164" fontId="3" fillId="0" borderId="0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Protection="1">
      <protection locked="0"/>
    </xf>
    <xf numFmtId="164" fontId="3" fillId="0" borderId="0" xfId="0" applyNumberFormat="1" applyFont="1" applyFill="1" applyProtection="1">
      <protection locked="0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left"/>
      <protection locked="0"/>
    </xf>
    <xf numFmtId="164" fontId="2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2" fontId="3" fillId="5" borderId="1" xfId="0" applyNumberFormat="1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2" fontId="3" fillId="0" borderId="0" xfId="0" applyNumberFormat="1" applyFont="1" applyFill="1" applyBorder="1" applyProtection="1">
      <protection locked="0"/>
    </xf>
    <xf numFmtId="164" fontId="4" fillId="0" borderId="0" xfId="0" applyNumberFormat="1" applyFont="1" applyFill="1" applyBorder="1" applyAlignment="1" applyProtection="1">
      <alignment horizontal="left"/>
      <protection locked="0"/>
    </xf>
    <xf numFmtId="2" fontId="4" fillId="5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2" fillId="0" borderId="0" xfId="0" applyNumberFormat="1" applyFont="1" applyBorder="1" applyProtection="1">
      <protection locked="0"/>
    </xf>
    <xf numFmtId="2" fontId="5" fillId="0" borderId="1" xfId="0" applyNumberFormat="1" applyFont="1" applyBorder="1" applyProtection="1">
      <protection locked="0"/>
    </xf>
    <xf numFmtId="0" fontId="2" fillId="0" borderId="0" xfId="0" applyFont="1" applyBorder="1" applyProtection="1">
      <protection locked="0"/>
    </xf>
    <xf numFmtId="2" fontId="4" fillId="0" borderId="0" xfId="0" applyNumberFormat="1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4" fillId="0" borderId="0" xfId="0" applyNumberFormat="1" applyFont="1" applyFill="1" applyBorder="1" applyProtection="1">
      <protection locked="0"/>
    </xf>
    <xf numFmtId="2" fontId="2" fillId="2" borderId="0" xfId="0" applyNumberFormat="1" applyFont="1" applyFill="1" applyBorder="1" applyProtection="1">
      <protection locked="0"/>
    </xf>
    <xf numFmtId="165" fontId="5" fillId="0" borderId="0" xfId="0" applyNumberFormat="1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2" fontId="5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4" fillId="0" borderId="9" xfId="0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3" fillId="6" borderId="8" xfId="0" applyFont="1" applyFill="1" applyBorder="1" applyAlignment="1" applyProtection="1">
      <alignment horizontal="center"/>
      <protection locked="0"/>
    </xf>
    <xf numFmtId="165" fontId="2" fillId="0" borderId="0" xfId="0" applyNumberFormat="1" applyFont="1" applyFill="1" applyProtection="1">
      <protection locked="0"/>
    </xf>
    <xf numFmtId="0" fontId="14" fillId="0" borderId="0" xfId="0" applyFont="1" applyFill="1" applyAlignment="1" applyProtection="1">
      <protection locked="0"/>
    </xf>
    <xf numFmtId="0" fontId="14" fillId="0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2" fillId="0" borderId="1" xfId="0" applyFont="1" applyBorder="1" applyAlignment="1" applyProtection="1"/>
    <xf numFmtId="0" fontId="2" fillId="0" borderId="0" xfId="0" applyFont="1" applyAlignment="1" applyProtection="1">
      <alignment horizontal="center" vertical="center"/>
      <protection locked="0"/>
    </xf>
    <xf numFmtId="4" fontId="2" fillId="0" borderId="0" xfId="0" applyNumberFormat="1" applyFont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horizontal="right" vertical="center" indent="1"/>
      <protection locked="0"/>
    </xf>
    <xf numFmtId="0" fontId="3" fillId="6" borderId="4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4" fontId="3" fillId="0" borderId="0" xfId="0" applyNumberFormat="1" applyFont="1" applyFill="1" applyBorder="1" applyAlignment="1" applyProtection="1">
      <alignment horizontal="right" indent="1"/>
      <protection locked="0"/>
    </xf>
    <xf numFmtId="0" fontId="5" fillId="0" borderId="1" xfId="0" applyFont="1" applyBorder="1" applyAlignment="1" applyProtection="1">
      <protection locked="0"/>
    </xf>
    <xf numFmtId="0" fontId="5" fillId="0" borderId="4" xfId="0" applyFont="1" applyBorder="1" applyAlignment="1" applyProtection="1">
      <protection locked="0"/>
    </xf>
    <xf numFmtId="0" fontId="3" fillId="0" borderId="0" xfId="0" applyFont="1" applyAlignment="1" applyProtection="1">
      <alignment horizontal="right" vertical="center" indent="1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2" fontId="3" fillId="0" borderId="3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Protection="1">
      <protection locked="0"/>
    </xf>
    <xf numFmtId="2" fontId="2" fillId="0" borderId="3" xfId="0" applyNumberFormat="1" applyFont="1" applyFill="1" applyBorder="1" applyProtection="1">
      <protection locked="0"/>
    </xf>
    <xf numFmtId="4" fontId="2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0" fontId="3" fillId="6" borderId="14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Protection="1">
      <protection locked="0"/>
    </xf>
    <xf numFmtId="164" fontId="4" fillId="2" borderId="0" xfId="0" applyNumberFormat="1" applyFont="1" applyFill="1" applyBorder="1" applyAlignment="1" applyProtection="1">
      <alignment horizontal="right"/>
      <protection locked="0"/>
    </xf>
    <xf numFmtId="164" fontId="2" fillId="2" borderId="0" xfId="0" applyNumberFormat="1" applyFont="1" applyFill="1" applyProtection="1">
      <protection locked="0"/>
    </xf>
    <xf numFmtId="0" fontId="5" fillId="0" borderId="3" xfId="0" applyFont="1" applyBorder="1" applyAlignment="1" applyProtection="1">
      <protection locked="0"/>
    </xf>
    <xf numFmtId="4" fontId="2" fillId="0" borderId="5" xfId="0" applyNumberFormat="1" applyFont="1" applyBorder="1" applyProtection="1">
      <protection locked="0"/>
    </xf>
    <xf numFmtId="4" fontId="2" fillId="0" borderId="1" xfId="0" applyNumberFormat="1" applyFont="1" applyFill="1" applyBorder="1" applyProtection="1"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protection locked="0"/>
    </xf>
    <xf numFmtId="0" fontId="6" fillId="0" borderId="0" xfId="0" applyFont="1" applyFill="1" applyProtection="1">
      <protection locked="0"/>
    </xf>
    <xf numFmtId="164" fontId="4" fillId="0" borderId="0" xfId="0" applyNumberFormat="1" applyFont="1" applyFill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17" fillId="0" borderId="0" xfId="0" applyFont="1" applyFill="1" applyProtection="1">
      <protection locked="0"/>
    </xf>
    <xf numFmtId="4" fontId="0" fillId="0" borderId="0" xfId="0" applyNumberFormat="1" applyFont="1" applyProtection="1"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4" fontId="2" fillId="0" borderId="1" xfId="0" applyNumberFormat="1" applyFont="1" applyFill="1" applyBorder="1" applyAlignment="1" applyProtection="1">
      <protection locked="0"/>
    </xf>
    <xf numFmtId="4" fontId="2" fillId="7" borderId="1" xfId="0" applyNumberFormat="1" applyFon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alignment horizontal="left"/>
      <protection locked="0"/>
    </xf>
    <xf numFmtId="4" fontId="2" fillId="0" borderId="1" xfId="0" applyNumberFormat="1" applyFont="1" applyBorder="1" applyAlignment="1" applyProtection="1">
      <alignment horizontal="right"/>
      <protection locked="0"/>
    </xf>
    <xf numFmtId="4" fontId="2" fillId="2" borderId="1" xfId="0" applyNumberFormat="1" applyFont="1" applyFill="1" applyBorder="1" applyAlignment="1" applyProtection="1">
      <alignment horizontal="right"/>
      <protection locked="0"/>
    </xf>
    <xf numFmtId="4" fontId="2" fillId="0" borderId="1" xfId="0" applyNumberFormat="1" applyFont="1" applyFill="1" applyBorder="1" applyAlignment="1" applyProtection="1">
      <alignment horizontal="right"/>
      <protection locked="0"/>
    </xf>
    <xf numFmtId="4" fontId="2" fillId="4" borderId="1" xfId="0" applyNumberFormat="1" applyFont="1" applyFill="1" applyBorder="1" applyAlignment="1" applyProtection="1">
      <alignment horizontal="right"/>
      <protection locked="0"/>
    </xf>
    <xf numFmtId="4" fontId="4" fillId="5" borderId="1" xfId="0" applyNumberFormat="1" applyFont="1" applyFill="1" applyBorder="1" applyAlignment="1" applyProtection="1">
      <alignment horizontal="right"/>
    </xf>
    <xf numFmtId="4" fontId="4" fillId="0" borderId="0" xfId="0" applyNumberFormat="1" applyFont="1" applyFill="1" applyBorder="1" applyAlignment="1" applyProtection="1">
      <alignment horizontal="right"/>
      <protection locked="0"/>
    </xf>
    <xf numFmtId="4" fontId="2" fillId="0" borderId="3" xfId="0" applyNumberFormat="1" applyFont="1" applyBorder="1" applyAlignment="1" applyProtection="1">
      <alignment horizontal="right"/>
      <protection locked="0"/>
    </xf>
    <xf numFmtId="4" fontId="2" fillId="2" borderId="3" xfId="0" applyNumberFormat="1" applyFont="1" applyFill="1" applyBorder="1" applyAlignment="1" applyProtection="1">
      <alignment horizontal="right"/>
      <protection locked="0"/>
    </xf>
    <xf numFmtId="4" fontId="2" fillId="0" borderId="3" xfId="0" applyNumberFormat="1" applyFont="1" applyFill="1" applyBorder="1" applyAlignment="1" applyProtection="1">
      <alignment horizontal="right"/>
      <protection locked="0"/>
    </xf>
    <xf numFmtId="4" fontId="2" fillId="4" borderId="3" xfId="0" applyNumberFormat="1" applyFont="1" applyFill="1" applyBorder="1" applyAlignment="1" applyProtection="1">
      <alignment horizontal="right"/>
      <protection locked="0"/>
    </xf>
    <xf numFmtId="4" fontId="2" fillId="0" borderId="0" xfId="0" applyNumberFormat="1" applyFont="1" applyBorder="1" applyAlignment="1" applyProtection="1">
      <alignment horizontal="right"/>
      <protection locked="0"/>
    </xf>
    <xf numFmtId="4" fontId="2" fillId="0" borderId="0" xfId="0" applyNumberFormat="1" applyFont="1" applyFill="1" applyBorder="1" applyAlignment="1" applyProtection="1">
      <alignment horizontal="right"/>
      <protection locked="0"/>
    </xf>
    <xf numFmtId="4" fontId="5" fillId="0" borderId="1" xfId="0" applyNumberFormat="1" applyFont="1" applyBorder="1" applyAlignment="1" applyProtection="1">
      <alignment horizontal="right"/>
      <protection locked="0"/>
    </xf>
    <xf numFmtId="4" fontId="2" fillId="2" borderId="0" xfId="0" applyNumberFormat="1" applyFont="1" applyFill="1" applyBorder="1" applyProtection="1">
      <protection locked="0"/>
    </xf>
    <xf numFmtId="4" fontId="5" fillId="2" borderId="0" xfId="0" applyNumberFormat="1" applyFont="1" applyFill="1" applyBorder="1" applyProtection="1">
      <protection locked="0"/>
    </xf>
    <xf numFmtId="4" fontId="5" fillId="0" borderId="0" xfId="0" applyNumberFormat="1" applyFont="1" applyFill="1" applyBorder="1" applyProtection="1">
      <protection locked="0"/>
    </xf>
    <xf numFmtId="4" fontId="5" fillId="2" borderId="2" xfId="0" applyNumberFormat="1" applyFont="1" applyFill="1" applyBorder="1" applyAlignment="1" applyProtection="1">
      <alignment horizontal="right"/>
      <protection locked="0"/>
    </xf>
    <xf numFmtId="4" fontId="2" fillId="2" borderId="2" xfId="0" applyNumberFormat="1" applyFont="1" applyFill="1" applyBorder="1" applyAlignment="1" applyProtection="1">
      <alignment horizontal="right"/>
      <protection locked="0"/>
    </xf>
    <xf numFmtId="4" fontId="2" fillId="0" borderId="2" xfId="0" applyNumberFormat="1" applyFont="1" applyFill="1" applyBorder="1" applyAlignment="1" applyProtection="1">
      <alignment horizontal="right"/>
      <protection locked="0"/>
    </xf>
    <xf numFmtId="4" fontId="2" fillId="4" borderId="2" xfId="0" applyNumberFormat="1" applyFont="1" applyFill="1" applyBorder="1" applyAlignment="1" applyProtection="1">
      <alignment horizontal="right"/>
      <protection locked="0"/>
    </xf>
    <xf numFmtId="4" fontId="5" fillId="2" borderId="1" xfId="0" applyNumberFormat="1" applyFont="1" applyFill="1" applyBorder="1" applyAlignment="1" applyProtection="1">
      <alignment horizontal="righ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5" fillId="4" borderId="3" xfId="0" applyNumberFormat="1" applyFont="1" applyFill="1" applyBorder="1" applyAlignment="1" applyProtection="1">
      <alignment horizontal="right"/>
      <protection locked="0"/>
    </xf>
    <xf numFmtId="4" fontId="5" fillId="0" borderId="1" xfId="0" applyNumberFormat="1" applyFont="1" applyFill="1" applyBorder="1" applyAlignment="1" applyProtection="1">
      <alignment horizontal="right"/>
      <protection locked="0"/>
    </xf>
    <xf numFmtId="4" fontId="5" fillId="4" borderId="1" xfId="0" applyNumberFormat="1" applyFont="1" applyFill="1" applyBorder="1" applyAlignment="1" applyProtection="1">
      <alignment horizontal="right"/>
      <protection locked="0"/>
    </xf>
    <xf numFmtId="4" fontId="2" fillId="2" borderId="0" xfId="0" applyNumberFormat="1" applyFont="1" applyFill="1" applyBorder="1" applyAlignment="1" applyProtection="1">
      <alignment horizontal="right"/>
      <protection locked="0"/>
    </xf>
    <xf numFmtId="4" fontId="5" fillId="2" borderId="0" xfId="0" applyNumberFormat="1" applyFont="1" applyFill="1" applyBorder="1" applyAlignment="1" applyProtection="1">
      <alignment horizontal="right"/>
      <protection locked="0"/>
    </xf>
    <xf numFmtId="4" fontId="5" fillId="0" borderId="0" xfId="0" applyNumberFormat="1" applyFont="1" applyFill="1" applyBorder="1" applyAlignment="1" applyProtection="1">
      <alignment horizontal="right"/>
      <protection locked="0"/>
    </xf>
    <xf numFmtId="166" fontId="2" fillId="0" borderId="1" xfId="0" applyNumberFormat="1" applyFont="1" applyFill="1" applyBorder="1" applyProtection="1">
      <protection locked="0"/>
    </xf>
    <xf numFmtId="166" fontId="2" fillId="0" borderId="1" xfId="0" applyNumberFormat="1" applyFont="1" applyFill="1" applyBorder="1" applyAlignment="1" applyProtection="1">
      <alignment horizontal="right"/>
      <protection locked="0"/>
    </xf>
    <xf numFmtId="166" fontId="2" fillId="4" borderId="1" xfId="0" applyNumberFormat="1" applyFont="1" applyFill="1" applyBorder="1" applyAlignment="1" applyProtection="1">
      <alignment horizontal="right"/>
      <protection locked="0"/>
    </xf>
    <xf numFmtId="166" fontId="3" fillId="5" borderId="1" xfId="0" applyNumberFormat="1" applyFont="1" applyFill="1" applyBorder="1" applyAlignment="1" applyProtection="1"/>
    <xf numFmtId="4" fontId="2" fillId="2" borderId="1" xfId="0" applyNumberFormat="1" applyFont="1" applyFill="1" applyBorder="1" applyAlignment="1" applyProtection="1">
      <protection locked="0"/>
    </xf>
    <xf numFmtId="4" fontId="2" fillId="4" borderId="1" xfId="0" applyNumberFormat="1" applyFont="1" applyFill="1" applyBorder="1" applyAlignment="1" applyProtection="1">
      <protection locked="0"/>
    </xf>
    <xf numFmtId="4" fontId="3" fillId="5" borderId="1" xfId="0" applyNumberFormat="1" applyFont="1" applyFill="1" applyBorder="1" applyAlignment="1" applyProtection="1"/>
    <xf numFmtId="4" fontId="3" fillId="0" borderId="0" xfId="0" applyNumberFormat="1" applyFont="1" applyFill="1" applyBorder="1" applyAlignment="1" applyProtection="1">
      <protection locked="0"/>
    </xf>
    <xf numFmtId="4" fontId="12" fillId="0" borderId="1" xfId="0" applyNumberFormat="1" applyFont="1" applyBorder="1" applyAlignment="1" applyProtection="1">
      <protection locked="0"/>
    </xf>
    <xf numFmtId="4" fontId="12" fillId="2" borderId="1" xfId="0" applyNumberFormat="1" applyFont="1" applyFill="1" applyBorder="1" applyAlignment="1" applyProtection="1">
      <protection locked="0"/>
    </xf>
    <xf numFmtId="4" fontId="12" fillId="4" borderId="1" xfId="0" applyNumberFormat="1" applyFont="1" applyFill="1" applyBorder="1" applyAlignment="1" applyProtection="1">
      <protection locked="0"/>
    </xf>
    <xf numFmtId="4" fontId="5" fillId="0" borderId="1" xfId="0" applyNumberFormat="1" applyFont="1" applyBorder="1" applyAlignment="1" applyProtection="1">
      <protection locked="0"/>
    </xf>
    <xf numFmtId="4" fontId="2" fillId="0" borderId="0" xfId="0" applyNumberFormat="1" applyFont="1" applyBorder="1" applyAlignment="1" applyProtection="1">
      <protection locked="0"/>
    </xf>
    <xf numFmtId="4" fontId="13" fillId="0" borderId="1" xfId="0" applyNumberFormat="1" applyFont="1" applyFill="1" applyBorder="1" applyAlignment="1" applyProtection="1">
      <protection locked="0"/>
    </xf>
    <xf numFmtId="4" fontId="5" fillId="0" borderId="1" xfId="0" applyNumberFormat="1" applyFont="1" applyFill="1" applyBorder="1" applyAlignment="1" applyProtection="1">
      <protection locked="0"/>
    </xf>
    <xf numFmtId="4" fontId="5" fillId="4" borderId="1" xfId="0" applyNumberFormat="1" applyFont="1" applyFill="1" applyBorder="1" applyAlignment="1" applyProtection="1">
      <protection locked="0"/>
    </xf>
    <xf numFmtId="4" fontId="2" fillId="4" borderId="3" xfId="0" applyNumberFormat="1" applyFont="1" applyFill="1" applyBorder="1" applyAlignment="1" applyProtection="1">
      <protection locked="0"/>
    </xf>
    <xf numFmtId="4" fontId="5" fillId="2" borderId="1" xfId="0" applyNumberFormat="1" applyFont="1" applyFill="1" applyBorder="1" applyAlignment="1" applyProtection="1">
      <protection locked="0"/>
    </xf>
    <xf numFmtId="166" fontId="5" fillId="2" borderId="1" xfId="0" applyNumberFormat="1" applyFont="1" applyFill="1" applyBorder="1" applyAlignment="1" applyProtection="1">
      <alignment horizontal="right"/>
      <protection locked="0"/>
    </xf>
    <xf numFmtId="166" fontId="5" fillId="4" borderId="1" xfId="0" applyNumberFormat="1" applyFont="1" applyFill="1" applyBorder="1" applyAlignment="1" applyProtection="1">
      <alignment horizontal="right"/>
      <protection locked="0"/>
    </xf>
    <xf numFmtId="166" fontId="4" fillId="5" borderId="1" xfId="0" applyNumberFormat="1" applyFont="1" applyFill="1" applyBorder="1" applyAlignment="1" applyProtection="1">
      <alignment horizontal="right"/>
    </xf>
    <xf numFmtId="166" fontId="5" fillId="2" borderId="1" xfId="0" applyNumberFormat="1" applyFont="1" applyFill="1" applyBorder="1" applyAlignment="1" applyProtection="1">
      <protection locked="0"/>
    </xf>
    <xf numFmtId="166" fontId="5" fillId="4" borderId="1" xfId="0" applyNumberFormat="1" applyFont="1" applyFill="1" applyBorder="1" applyAlignment="1" applyProtection="1">
      <protection locked="0"/>
    </xf>
    <xf numFmtId="166" fontId="4" fillId="5" borderId="1" xfId="0" applyNumberFormat="1" applyFont="1" applyFill="1" applyBorder="1" applyAlignment="1" applyProtection="1"/>
    <xf numFmtId="166" fontId="5" fillId="2" borderId="3" xfId="0" applyNumberFormat="1" applyFont="1" applyFill="1" applyBorder="1" applyAlignment="1" applyProtection="1">
      <alignment horizontal="right"/>
      <protection locked="0"/>
    </xf>
    <xf numFmtId="166" fontId="5" fillId="4" borderId="3" xfId="0" applyNumberFormat="1" applyFont="1" applyFill="1" applyBorder="1" applyAlignment="1" applyProtection="1">
      <alignment horizontal="right"/>
      <protection locked="0"/>
    </xf>
    <xf numFmtId="166" fontId="2" fillId="2" borderId="1" xfId="0" applyNumberFormat="1" applyFont="1" applyFill="1" applyBorder="1" applyProtection="1">
      <protection locked="0"/>
    </xf>
    <xf numFmtId="166" fontId="3" fillId="4" borderId="1" xfId="0" applyNumberFormat="1" applyFont="1" applyFill="1" applyBorder="1" applyAlignment="1" applyProtection="1">
      <alignment horizontal="right"/>
      <protection locked="0"/>
    </xf>
    <xf numFmtId="166" fontId="3" fillId="0" borderId="1" xfId="0" applyNumberFormat="1" applyFont="1" applyFill="1" applyBorder="1" applyProtection="1"/>
    <xf numFmtId="166" fontId="3" fillId="4" borderId="1" xfId="0" applyNumberFormat="1" applyFont="1" applyFill="1" applyBorder="1" applyProtection="1"/>
    <xf numFmtId="166" fontId="3" fillId="4" borderId="1" xfId="0" applyNumberFormat="1" applyFont="1" applyFill="1" applyBorder="1" applyProtection="1">
      <protection locked="0"/>
    </xf>
    <xf numFmtId="166" fontId="2" fillId="2" borderId="1" xfId="0" applyNumberFormat="1" applyFont="1" applyFill="1" applyBorder="1" applyAlignment="1" applyProtection="1">
      <alignment horizontal="right"/>
      <protection locked="0"/>
    </xf>
    <xf numFmtId="166" fontId="4" fillId="0" borderId="1" xfId="0" applyNumberFormat="1" applyFont="1" applyFill="1" applyBorder="1" applyProtection="1"/>
    <xf numFmtId="166" fontId="4" fillId="4" borderId="1" xfId="0" applyNumberFormat="1" applyFont="1" applyFill="1" applyBorder="1" applyProtection="1"/>
    <xf numFmtId="166" fontId="3" fillId="5" borderId="1" xfId="0" applyNumberFormat="1" applyFont="1" applyFill="1" applyBorder="1" applyProtection="1"/>
    <xf numFmtId="166" fontId="4" fillId="5" borderId="1" xfId="0" applyNumberFormat="1" applyFont="1" applyFill="1" applyBorder="1" applyProtection="1"/>
    <xf numFmtId="166" fontId="3" fillId="2" borderId="1" xfId="0" applyNumberFormat="1" applyFont="1" applyFill="1" applyBorder="1" applyAlignment="1" applyProtection="1">
      <alignment horizontal="right"/>
      <protection locked="0"/>
    </xf>
    <xf numFmtId="166" fontId="3" fillId="0" borderId="1" xfId="0" applyNumberFormat="1" applyFont="1" applyFill="1" applyBorder="1" applyAlignment="1" applyProtection="1">
      <alignment horizontal="right"/>
      <protection locked="0"/>
    </xf>
    <xf numFmtId="166" fontId="2" fillId="0" borderId="1" xfId="0" applyNumberFormat="1" applyFont="1" applyBorder="1" applyAlignment="1" applyProtection="1">
      <alignment horizontal="right"/>
      <protection locked="0"/>
    </xf>
    <xf numFmtId="4" fontId="3" fillId="4" borderId="5" xfId="0" applyNumberFormat="1" applyFont="1" applyFill="1" applyBorder="1" applyAlignment="1" applyProtection="1">
      <alignment horizontal="right"/>
      <protection locked="0"/>
    </xf>
    <xf numFmtId="4" fontId="3" fillId="4" borderId="1" xfId="0" applyNumberFormat="1" applyFont="1" applyFill="1" applyBorder="1" applyAlignment="1" applyProtection="1">
      <alignment horizontal="right"/>
      <protection locked="0"/>
    </xf>
    <xf numFmtId="4" fontId="3" fillId="4" borderId="1" xfId="0" applyNumberFormat="1" applyFont="1" applyFill="1" applyBorder="1" applyProtection="1">
      <protection locked="0"/>
    </xf>
    <xf numFmtId="4" fontId="3" fillId="0" borderId="1" xfId="0" applyNumberFormat="1" applyFont="1" applyFill="1" applyBorder="1" applyProtection="1">
      <protection locked="0"/>
    </xf>
    <xf numFmtId="4" fontId="4" fillId="0" borderId="1" xfId="0" applyNumberFormat="1" applyFont="1" applyFill="1" applyBorder="1" applyProtection="1"/>
    <xf numFmtId="4" fontId="3" fillId="4" borderId="1" xfId="0" applyNumberFormat="1" applyFont="1" applyFill="1" applyBorder="1" applyProtection="1"/>
    <xf numFmtId="166" fontId="2" fillId="0" borderId="1" xfId="0" applyNumberFormat="1" applyFont="1" applyBorder="1" applyProtection="1">
      <protection locked="0"/>
    </xf>
    <xf numFmtId="166" fontId="3" fillId="4" borderId="2" xfId="0" applyNumberFormat="1" applyFont="1" applyFill="1" applyBorder="1" applyProtection="1">
      <protection locked="0"/>
    </xf>
    <xf numFmtId="166" fontId="5" fillId="0" borderId="1" xfId="0" applyNumberFormat="1" applyFont="1" applyFill="1" applyBorder="1" applyProtection="1">
      <protection locked="0"/>
    </xf>
    <xf numFmtId="166" fontId="2" fillId="0" borderId="3" xfId="0" applyNumberFormat="1" applyFont="1" applyFill="1" applyBorder="1" applyProtection="1">
      <protection locked="0"/>
    </xf>
    <xf numFmtId="166" fontId="2" fillId="0" borderId="4" xfId="0" applyNumberFormat="1" applyFont="1" applyFill="1" applyBorder="1" applyProtection="1">
      <protection locked="0"/>
    </xf>
    <xf numFmtId="166" fontId="2" fillId="0" borderId="4" xfId="0" applyNumberFormat="1" applyFont="1" applyBorder="1" applyProtection="1">
      <protection locked="0"/>
    </xf>
    <xf numFmtId="166" fontId="2" fillId="0" borderId="1" xfId="0" applyNumberFormat="1" applyFont="1" applyBorder="1" applyProtection="1"/>
    <xf numFmtId="166" fontId="2" fillId="4" borderId="1" xfId="0" applyNumberFormat="1" applyFont="1" applyFill="1" applyBorder="1" applyProtection="1"/>
    <xf numFmtId="166" fontId="3" fillId="0" borderId="1" xfId="0" applyNumberFormat="1" applyFont="1" applyBorder="1" applyProtection="1"/>
    <xf numFmtId="4" fontId="4" fillId="5" borderId="1" xfId="0" applyNumberFormat="1" applyFont="1" applyFill="1" applyBorder="1" applyAlignment="1" applyProtection="1"/>
    <xf numFmtId="4" fontId="2" fillId="0" borderId="0" xfId="0" applyNumberFormat="1" applyFont="1" applyFill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4" fontId="18" fillId="0" borderId="0" xfId="0" applyNumberFormat="1" applyFont="1" applyAlignment="1" applyProtection="1">
      <alignment horizontal="right"/>
      <protection locked="0"/>
    </xf>
    <xf numFmtId="2" fontId="5" fillId="2" borderId="1" xfId="0" applyNumberFormat="1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4" fontId="3" fillId="0" borderId="11" xfId="0" applyNumberFormat="1" applyFont="1" applyBorder="1" applyAlignment="1" applyProtection="1"/>
    <xf numFmtId="4" fontId="3" fillId="8" borderId="1" xfId="0" applyNumberFormat="1" applyFont="1" applyFill="1" applyBorder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right"/>
      <protection locked="0"/>
    </xf>
    <xf numFmtId="4" fontId="3" fillId="0" borderId="0" xfId="0" applyNumberFormat="1" applyFont="1" applyFill="1" applyBorder="1" applyAlignment="1" applyProtection="1">
      <alignment horizontal="right"/>
      <protection locked="0"/>
    </xf>
    <xf numFmtId="4" fontId="11" fillId="0" borderId="1" xfId="0" applyNumberFormat="1" applyFont="1" applyBorder="1" applyAlignment="1" applyProtection="1">
      <alignment horizontal="right"/>
      <protection locked="0"/>
    </xf>
    <xf numFmtId="4" fontId="2" fillId="0" borderId="1" xfId="0" applyNumberFormat="1" applyFont="1" applyBorder="1" applyAlignment="1" applyProtection="1"/>
    <xf numFmtId="4" fontId="2" fillId="4" borderId="1" xfId="0" applyNumberFormat="1" applyFont="1" applyFill="1" applyBorder="1" applyAlignment="1" applyProtection="1"/>
    <xf numFmtId="4" fontId="3" fillId="0" borderId="1" xfId="0" applyNumberFormat="1" applyFont="1" applyBorder="1" applyAlignment="1" applyProtection="1"/>
    <xf numFmtId="4" fontId="3" fillId="4" borderId="1" xfId="0" applyNumberFormat="1" applyFont="1" applyFill="1" applyBorder="1" applyAlignment="1" applyProtection="1"/>
    <xf numFmtId="0" fontId="4" fillId="0" borderId="15" xfId="0" applyFont="1" applyFill="1" applyBorder="1" applyAlignment="1" applyProtection="1">
      <alignment horizontal="center"/>
      <protection locked="0"/>
    </xf>
    <xf numFmtId="164" fontId="4" fillId="0" borderId="9" xfId="0" applyNumberFormat="1" applyFont="1" applyFill="1" applyBorder="1" applyAlignment="1" applyProtection="1">
      <alignment horizontal="left"/>
      <protection locked="0"/>
    </xf>
    <xf numFmtId="4" fontId="4" fillId="0" borderId="9" xfId="0" applyNumberFormat="1" applyFont="1" applyFill="1" applyBorder="1" applyAlignment="1" applyProtection="1">
      <alignment horizontal="right"/>
      <protection locked="0"/>
    </xf>
    <xf numFmtId="0" fontId="2" fillId="0" borderId="15" xfId="0" applyFont="1" applyBorder="1" applyAlignment="1" applyProtection="1">
      <alignment horizontal="center"/>
      <protection locked="0"/>
    </xf>
    <xf numFmtId="4" fontId="2" fillId="0" borderId="9" xfId="0" applyNumberFormat="1" applyFont="1" applyFill="1" applyBorder="1" applyAlignment="1" applyProtection="1">
      <alignment horizontal="right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4" fontId="5" fillId="0" borderId="9" xfId="0" applyNumberFormat="1" applyFont="1" applyFill="1" applyBorder="1" applyAlignment="1" applyProtection="1">
      <alignment horizontal="right"/>
      <protection locked="0"/>
    </xf>
    <xf numFmtId="4" fontId="2" fillId="0" borderId="15" xfId="0" applyNumberFormat="1" applyFont="1" applyFill="1" applyBorder="1" applyAlignment="1" applyProtection="1">
      <alignment horizontal="right"/>
      <protection locked="0"/>
    </xf>
    <xf numFmtId="4" fontId="2" fillId="0" borderId="15" xfId="0" applyNumberFormat="1" applyFont="1" applyBorder="1" applyAlignment="1" applyProtection="1">
      <alignment horizontal="right"/>
      <protection locked="0"/>
    </xf>
    <xf numFmtId="4" fontId="2" fillId="0" borderId="9" xfId="0" applyNumberFormat="1" applyFont="1" applyBorder="1" applyAlignment="1" applyProtection="1">
      <alignment horizontal="right"/>
      <protection locked="0"/>
    </xf>
    <xf numFmtId="4" fontId="5" fillId="0" borderId="9" xfId="0" applyNumberFormat="1" applyFont="1" applyFill="1" applyBorder="1" applyProtection="1">
      <protection locked="0"/>
    </xf>
    <xf numFmtId="4" fontId="4" fillId="0" borderId="0" xfId="0" applyNumberFormat="1" applyFont="1" applyFill="1" applyBorder="1" applyAlignment="1" applyProtection="1">
      <alignment horizontal="right"/>
    </xf>
    <xf numFmtId="4" fontId="3" fillId="0" borderId="0" xfId="0" applyNumberFormat="1" applyFont="1" applyBorder="1" applyAlignment="1" applyProtection="1">
      <alignment horizontal="right"/>
      <protection locked="0"/>
    </xf>
    <xf numFmtId="4" fontId="12" fillId="0" borderId="1" xfId="0" applyNumberFormat="1" applyFont="1" applyFill="1" applyBorder="1" applyAlignment="1" applyProtection="1">
      <alignment horizontal="right"/>
      <protection locked="0"/>
    </xf>
    <xf numFmtId="4" fontId="3" fillId="9" borderId="1" xfId="0" applyNumberFormat="1" applyFont="1" applyFill="1" applyBorder="1" applyAlignment="1" applyProtection="1">
      <alignment horizontal="right"/>
    </xf>
    <xf numFmtId="4" fontId="3" fillId="9" borderId="1" xfId="0" applyNumberFormat="1" applyFont="1" applyFill="1" applyBorder="1" applyProtection="1"/>
    <xf numFmtId="4" fontId="12" fillId="4" borderId="1" xfId="0" applyNumberFormat="1" applyFont="1" applyFill="1" applyBorder="1" applyAlignment="1" applyProtection="1">
      <alignment horizontal="right"/>
      <protection locked="0"/>
    </xf>
    <xf numFmtId="2" fontId="12" fillId="2" borderId="1" xfId="0" applyNumberFormat="1" applyFont="1" applyFill="1" applyBorder="1" applyProtection="1">
      <protection locked="0"/>
    </xf>
    <xf numFmtId="2" fontId="12" fillId="0" borderId="1" xfId="0" applyNumberFormat="1" applyFont="1" applyBorder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 applyFill="1" applyProtection="1">
      <protection locked="0"/>
    </xf>
    <xf numFmtId="0" fontId="12" fillId="0" borderId="0" xfId="0" applyFont="1" applyBorder="1" applyProtection="1">
      <protection locked="0"/>
    </xf>
    <xf numFmtId="0" fontId="18" fillId="0" borderId="0" xfId="0" applyFont="1" applyProtection="1">
      <protection locked="0"/>
    </xf>
    <xf numFmtId="0" fontId="12" fillId="0" borderId="0" xfId="0" applyFont="1" applyFill="1" applyBorder="1" applyProtection="1">
      <protection locked="0"/>
    </xf>
    <xf numFmtId="0" fontId="18" fillId="0" borderId="0" xfId="0" applyFont="1" applyFill="1" applyProtection="1">
      <protection locked="0"/>
    </xf>
    <xf numFmtId="0" fontId="19" fillId="0" borderId="0" xfId="0" applyFont="1" applyFill="1" applyProtection="1">
      <protection locked="0"/>
    </xf>
    <xf numFmtId="0" fontId="20" fillId="0" borderId="0" xfId="0" applyFont="1" applyProtection="1">
      <protection locked="0"/>
    </xf>
    <xf numFmtId="4" fontId="20" fillId="0" borderId="0" xfId="0" applyNumberFormat="1" applyFont="1" applyProtection="1">
      <protection locked="0"/>
    </xf>
    <xf numFmtId="0" fontId="2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10" borderId="1" xfId="0" applyFont="1" applyFill="1" applyBorder="1" applyAlignment="1" applyProtection="1">
      <alignment horizontal="center"/>
      <protection locked="0"/>
    </xf>
    <xf numFmtId="2" fontId="4" fillId="10" borderId="1" xfId="0" applyNumberFormat="1" applyFont="1" applyFill="1" applyBorder="1" applyAlignment="1" applyProtection="1">
      <alignment horizontal="left"/>
      <protection locked="0"/>
    </xf>
    <xf numFmtId="4" fontId="4" fillId="10" borderId="1" xfId="0" applyNumberFormat="1" applyFont="1" applyFill="1" applyBorder="1" applyAlignment="1" applyProtection="1">
      <alignment horizontal="right"/>
    </xf>
    <xf numFmtId="0" fontId="3" fillId="10" borderId="1" xfId="0" applyFont="1" applyFill="1" applyBorder="1" applyAlignment="1" applyProtection="1">
      <alignment horizontal="center"/>
      <protection locked="0"/>
    </xf>
    <xf numFmtId="0" fontId="3" fillId="10" borderId="1" xfId="0" applyFont="1" applyFill="1" applyBorder="1" applyAlignment="1" applyProtection="1">
      <alignment horizontal="center" vertical="center"/>
      <protection locked="0"/>
    </xf>
    <xf numFmtId="0" fontId="3" fillId="10" borderId="1" xfId="0" applyFont="1" applyFill="1" applyBorder="1" applyProtection="1">
      <protection locked="0"/>
    </xf>
    <xf numFmtId="4" fontId="3" fillId="10" borderId="1" xfId="0" applyNumberFormat="1" applyFont="1" applyFill="1" applyBorder="1" applyAlignment="1" applyProtection="1"/>
    <xf numFmtId="0" fontId="3" fillId="5" borderId="3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center"/>
      <protection locked="0"/>
    </xf>
    <xf numFmtId="2" fontId="3" fillId="5" borderId="2" xfId="0" applyNumberFormat="1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wrapText="1"/>
      <protection locked="0"/>
    </xf>
    <xf numFmtId="0" fontId="2" fillId="5" borderId="3" xfId="0" applyFont="1" applyFill="1" applyBorder="1" applyAlignment="1" applyProtection="1">
      <alignment horizontal="center"/>
      <protection locked="0"/>
    </xf>
    <xf numFmtId="0" fontId="2" fillId="5" borderId="8" xfId="0" applyFont="1" applyFill="1" applyBorder="1" applyAlignment="1" applyProtection="1">
      <alignment horizontal="center"/>
      <protection locked="0"/>
    </xf>
    <xf numFmtId="0" fontId="2" fillId="5" borderId="4" xfId="0" applyFont="1" applyFill="1" applyBorder="1" applyAlignment="1" applyProtection="1">
      <alignment horizontal="center"/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0" fontId="2" fillId="5" borderId="2" xfId="0" applyFont="1" applyFill="1" applyBorder="1" applyAlignment="1" applyProtection="1">
      <alignment horizontal="center"/>
      <protection locked="0"/>
    </xf>
    <xf numFmtId="0" fontId="2" fillId="5" borderId="14" xfId="0" applyFont="1" applyFill="1" applyBorder="1" applyAlignment="1" applyProtection="1">
      <alignment horizontal="center"/>
      <protection locked="0"/>
    </xf>
    <xf numFmtId="4" fontId="12" fillId="0" borderId="1" xfId="0" applyNumberFormat="1" applyFont="1" applyBorder="1" applyAlignment="1" applyProtection="1">
      <alignment horizontal="right"/>
      <protection locked="0"/>
    </xf>
    <xf numFmtId="4" fontId="2" fillId="0" borderId="1" xfId="0" applyNumberFormat="1" applyFont="1" applyBorder="1" applyAlignment="1" applyProtection="1">
      <alignment horizontal="right"/>
      <protection locked="0"/>
    </xf>
    <xf numFmtId="4" fontId="12" fillId="2" borderId="1" xfId="0" applyNumberFormat="1" applyFont="1" applyFill="1" applyBorder="1" applyAlignment="1" applyProtection="1">
      <alignment horizontal="right"/>
      <protection locked="0"/>
    </xf>
    <xf numFmtId="4" fontId="5" fillId="4" borderId="2" xfId="0" applyNumberFormat="1" applyFont="1" applyFill="1" applyBorder="1" applyAlignment="1" applyProtection="1">
      <alignment horizontal="right"/>
      <protection locked="0"/>
    </xf>
    <xf numFmtId="2" fontId="5" fillId="0" borderId="2" xfId="0" applyNumberFormat="1" applyFont="1" applyFill="1" applyBorder="1" applyProtection="1">
      <protection locked="0"/>
    </xf>
    <xf numFmtId="166" fontId="5" fillId="0" borderId="1" xfId="0" applyNumberFormat="1" applyFont="1" applyFill="1" applyBorder="1" applyAlignment="1" applyProtection="1">
      <alignment horizontal="right"/>
      <protection locked="0"/>
    </xf>
    <xf numFmtId="0" fontId="0" fillId="0" borderId="15" xfId="0" applyFill="1" applyBorder="1" applyAlignment="1" applyProtection="1">
      <protection locked="0"/>
    </xf>
    <xf numFmtId="0" fontId="2" fillId="0" borderId="9" xfId="0" applyFont="1" applyFill="1" applyBorder="1" applyAlignment="1" applyProtection="1">
      <protection locked="0"/>
    </xf>
    <xf numFmtId="0" fontId="2" fillId="0" borderId="15" xfId="0" applyFont="1" applyBorder="1" applyProtection="1">
      <protection locked="0"/>
    </xf>
    <xf numFmtId="4" fontId="2" fillId="0" borderId="0" xfId="0" applyNumberFormat="1" applyFont="1" applyBorder="1" applyProtection="1">
      <protection locked="0"/>
    </xf>
    <xf numFmtId="4" fontId="2" fillId="0" borderId="9" xfId="0" applyNumberFormat="1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3" fillId="0" borderId="11" xfId="0" applyFont="1" applyBorder="1" applyProtection="1"/>
    <xf numFmtId="2" fontId="3" fillId="0" borderId="11" xfId="0" applyNumberFormat="1" applyFont="1" applyBorder="1" applyProtection="1"/>
    <xf numFmtId="0" fontId="3" fillId="0" borderId="13" xfId="0" applyFont="1" applyBorder="1" applyProtection="1"/>
    <xf numFmtId="0" fontId="3" fillId="0" borderId="0" xfId="0" applyFont="1" applyBorder="1" applyProtection="1">
      <protection locked="0"/>
    </xf>
    <xf numFmtId="0" fontId="3" fillId="0" borderId="11" xfId="0" applyFont="1" applyFill="1" applyBorder="1" applyAlignment="1" applyProtection="1"/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Protection="1"/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/>
    </xf>
    <xf numFmtId="2" fontId="3" fillId="0" borderId="2" xfId="0" applyNumberFormat="1" applyFont="1" applyBorder="1" applyAlignment="1" applyProtection="1">
      <alignment horizontal="center"/>
    </xf>
    <xf numFmtId="0" fontId="3" fillId="0" borderId="1" xfId="0" applyNumberFormat="1" applyFont="1" applyBorder="1" applyAlignment="1" applyProtection="1">
      <alignment horizontal="center"/>
    </xf>
    <xf numFmtId="0" fontId="3" fillId="6" borderId="13" xfId="0" applyFont="1" applyFill="1" applyBorder="1" applyAlignment="1" applyProtection="1">
      <alignment horizontal="center" vertical="center"/>
      <protection locked="0"/>
    </xf>
    <xf numFmtId="0" fontId="0" fillId="6" borderId="7" xfId="0" applyFill="1" applyBorder="1" applyAlignment="1" applyProtection="1">
      <alignment horizontal="center" vertical="center"/>
      <protection locked="0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6" fontId="5" fillId="4" borderId="1" xfId="0" applyNumberFormat="1" applyFont="1" applyFill="1" applyBorder="1" applyAlignment="1" applyProtection="1">
      <alignment horizontal="right"/>
    </xf>
    <xf numFmtId="166" fontId="3" fillId="4" borderId="2" xfId="0" applyNumberFormat="1" applyFont="1" applyFill="1" applyBorder="1" applyAlignment="1" applyProtection="1">
      <alignment horizontal="right"/>
    </xf>
    <xf numFmtId="0" fontId="12" fillId="0" borderId="2" xfId="0" applyFont="1" applyFill="1" applyBorder="1" applyAlignment="1" applyProtection="1">
      <alignment horizontal="center"/>
      <protection locked="0"/>
    </xf>
    <xf numFmtId="166" fontId="18" fillId="4" borderId="2" xfId="0" applyNumberFormat="1" applyFont="1" applyFill="1" applyBorder="1" applyProtection="1">
      <protection locked="0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4" fontId="5" fillId="0" borderId="1" xfId="0" applyNumberFormat="1" applyFont="1" applyBorder="1" applyProtection="1"/>
    <xf numFmtId="4" fontId="5" fillId="7" borderId="1" xfId="0" applyNumberFormat="1" applyFont="1" applyFill="1" applyBorder="1" applyProtection="1"/>
    <xf numFmtId="0" fontId="5" fillId="0" borderId="0" xfId="0" applyFont="1" applyProtection="1">
      <protection locked="0"/>
    </xf>
    <xf numFmtId="0" fontId="5" fillId="0" borderId="1" xfId="0" applyFont="1" applyFill="1" applyBorder="1" applyProtection="1"/>
    <xf numFmtId="0" fontId="4" fillId="0" borderId="1" xfId="0" applyFont="1" applyFill="1" applyBorder="1" applyAlignment="1" applyProtection="1">
      <alignment horizontal="center"/>
    </xf>
    <xf numFmtId="4" fontId="5" fillId="0" borderId="1" xfId="0" applyNumberFormat="1" applyFont="1" applyFill="1" applyBorder="1" applyProtection="1"/>
    <xf numFmtId="0" fontId="4" fillId="0" borderId="1" xfId="0" applyFont="1" applyBorder="1" applyAlignment="1" applyProtection="1">
      <alignment horizontal="center"/>
    </xf>
    <xf numFmtId="4" fontId="5" fillId="7" borderId="1" xfId="0" applyNumberFormat="1" applyFont="1" applyFill="1" applyBorder="1" applyAlignment="1" applyProtection="1"/>
    <xf numFmtId="4" fontId="4" fillId="7" borderId="1" xfId="0" applyNumberFormat="1" applyFont="1" applyFill="1" applyBorder="1" applyAlignment="1" applyProtection="1"/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4" borderId="10" xfId="0" applyFill="1" applyBorder="1" applyAlignment="1" applyProtection="1">
      <protection locked="0"/>
    </xf>
    <xf numFmtId="4" fontId="3" fillId="0" borderId="11" xfId="0" applyNumberFormat="1" applyFont="1" applyBorder="1" applyAlignment="1" applyProtection="1"/>
    <xf numFmtId="4" fontId="3" fillId="8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4" fontId="2" fillId="0" borderId="1" xfId="0" applyNumberFormat="1" applyFont="1" applyBorder="1" applyAlignment="1" applyProtection="1">
      <alignment horizontal="right"/>
      <protection locked="0"/>
    </xf>
    <xf numFmtId="4" fontId="2" fillId="0" borderId="1" xfId="0" applyNumberFormat="1" applyFont="1" applyBorder="1" applyAlignment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" fontId="3" fillId="0" borderId="3" xfId="0" applyNumberFormat="1" applyFont="1" applyFill="1" applyBorder="1" applyAlignment="1" applyProtection="1">
      <protection locked="0"/>
    </xf>
    <xf numFmtId="4" fontId="2" fillId="0" borderId="3" xfId="0" applyNumberFormat="1" applyFont="1" applyBorder="1" applyAlignment="1" applyProtection="1">
      <protection locked="0"/>
    </xf>
    <xf numFmtId="4" fontId="3" fillId="8" borderId="1" xfId="0" applyNumberFormat="1" applyFont="1" applyFill="1" applyBorder="1" applyAlignment="1" applyProtection="1">
      <alignment horizontal="center"/>
      <protection locked="0"/>
    </xf>
    <xf numFmtId="4" fontId="2" fillId="0" borderId="2" xfId="0" applyNumberFormat="1" applyFont="1" applyBorder="1" applyAlignment="1" applyProtection="1">
      <alignment horizontal="right"/>
      <protection locked="0"/>
    </xf>
    <xf numFmtId="4" fontId="2" fillId="0" borderId="11" xfId="0" applyNumberFormat="1" applyFont="1" applyFill="1" applyBorder="1" applyAlignment="1" applyProtection="1">
      <alignment horizontal="right"/>
      <protection locked="0"/>
    </xf>
    <xf numFmtId="4" fontId="5" fillId="2" borderId="3" xfId="0" applyNumberFormat="1" applyFont="1" applyFill="1" applyBorder="1" applyAlignment="1" applyProtection="1">
      <alignment horizontal="right"/>
      <protection locked="0"/>
    </xf>
    <xf numFmtId="4" fontId="2" fillId="0" borderId="0" xfId="0" applyNumberFormat="1" applyFont="1" applyBorder="1" applyAlignment="1" applyProtection="1">
      <alignment horizontal="right" indent="1"/>
      <protection locked="0"/>
    </xf>
    <xf numFmtId="4" fontId="2" fillId="0" borderId="2" xfId="0" applyNumberFormat="1" applyFont="1" applyBorder="1" applyAlignment="1" applyProtection="1">
      <protection locked="0"/>
    </xf>
    <xf numFmtId="4" fontId="2" fillId="2" borderId="2" xfId="0" applyNumberFormat="1" applyFont="1" applyFill="1" applyBorder="1" applyAlignment="1" applyProtection="1">
      <protection locked="0"/>
    </xf>
    <xf numFmtId="4" fontId="12" fillId="4" borderId="2" xfId="0" applyNumberFormat="1" applyFont="1" applyFill="1" applyBorder="1" applyAlignment="1" applyProtection="1">
      <protection locked="0"/>
    </xf>
    <xf numFmtId="4" fontId="3" fillId="10" borderId="9" xfId="0" applyNumberFormat="1" applyFont="1" applyFill="1" applyBorder="1" applyAlignment="1" applyProtection="1"/>
    <xf numFmtId="0" fontId="3" fillId="0" borderId="15" xfId="0" applyFont="1" applyFill="1" applyBorder="1" applyAlignment="1" applyProtection="1">
      <alignment horizontal="center"/>
      <protection locked="0"/>
    </xf>
    <xf numFmtId="4" fontId="3" fillId="0" borderId="9" xfId="0" applyNumberFormat="1" applyFont="1" applyFill="1" applyBorder="1" applyAlignment="1" applyProtection="1"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" fontId="2" fillId="0" borderId="9" xfId="0" applyNumberFormat="1" applyFont="1" applyBorder="1" applyAlignment="1" applyProtection="1">
      <protection locked="0"/>
    </xf>
    <xf numFmtId="4" fontId="2" fillId="0" borderId="9" xfId="0" applyNumberFormat="1" applyFont="1" applyBorder="1" applyAlignment="1" applyProtection="1">
      <alignment horizontal="right" indent="1"/>
      <protection locked="0"/>
    </xf>
    <xf numFmtId="0" fontId="3" fillId="7" borderId="6" xfId="0" applyFont="1" applyFill="1" applyBorder="1" applyAlignment="1" applyProtection="1">
      <alignment horizontal="center"/>
      <protection locked="0"/>
    </xf>
    <xf numFmtId="0" fontId="3" fillId="7" borderId="5" xfId="0" applyFont="1" applyFill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Fill="1" applyBorder="1" applyProtection="1">
      <protection locked="0"/>
    </xf>
    <xf numFmtId="0" fontId="3" fillId="0" borderId="9" xfId="0" applyFont="1" applyFill="1" applyBorder="1" applyProtection="1">
      <protection locked="0"/>
    </xf>
    <xf numFmtId="0" fontId="3" fillId="0" borderId="9" xfId="0" applyFont="1" applyBorder="1" applyProtection="1">
      <protection locked="0"/>
    </xf>
    <xf numFmtId="4" fontId="3" fillId="0" borderId="11" xfId="0" applyNumberFormat="1" applyFont="1" applyBorder="1" applyAlignment="1" applyProtection="1"/>
    <xf numFmtId="0" fontId="0" fillId="0" borderId="12" xfId="0" applyBorder="1" applyAlignment="1"/>
    <xf numFmtId="0" fontId="0" fillId="0" borderId="10" xfId="0" applyBorder="1" applyAlignment="1"/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/>
    <xf numFmtId="0" fontId="0" fillId="4" borderId="11" xfId="0" applyFill="1" applyBorder="1" applyAlignment="1" applyProtection="1"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/>
    <xf numFmtId="0" fontId="0" fillId="0" borderId="10" xfId="0" applyBorder="1" applyAlignment="1" applyProtection="1"/>
    <xf numFmtId="0" fontId="0" fillId="0" borderId="0" xfId="0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protection locked="0"/>
    </xf>
    <xf numFmtId="0" fontId="0" fillId="4" borderId="10" xfId="0" applyFill="1" applyBorder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/>
    <xf numFmtId="4" fontId="2" fillId="0" borderId="11" xfId="0" applyNumberFormat="1" applyFont="1" applyFill="1" applyBorder="1" applyAlignment="1" applyProtection="1"/>
    <xf numFmtId="0" fontId="2" fillId="0" borderId="12" xfId="0" applyFont="1" applyBorder="1" applyAlignment="1" applyProtection="1"/>
    <xf numFmtId="0" fontId="2" fillId="0" borderId="10" xfId="0" applyFont="1" applyBorder="1" applyAlignment="1" applyProtection="1"/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2" fillId="4" borderId="11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" fontId="3" fillId="9" borderId="1" xfId="0" applyNumberFormat="1" applyFont="1" applyFill="1" applyBorder="1" applyAlignment="1" applyProtection="1">
      <alignment horizontal="center"/>
      <protection locked="0"/>
    </xf>
    <xf numFmtId="4" fontId="3" fillId="9" borderId="1" xfId="0" applyNumberFormat="1" applyFont="1" applyFill="1" applyBorder="1" applyAlignment="1">
      <alignment horizontal="center"/>
    </xf>
    <xf numFmtId="4" fontId="2" fillId="4" borderId="11" xfId="0" applyNumberFormat="1" applyFont="1" applyFill="1" applyBorder="1" applyAlignment="1" applyProtection="1">
      <alignment horizontal="right"/>
      <protection locked="0"/>
    </xf>
    <xf numFmtId="0" fontId="2" fillId="0" borderId="10" xfId="0" applyFont="1" applyBorder="1" applyAlignment="1">
      <alignment horizontal="right"/>
    </xf>
    <xf numFmtId="4" fontId="2" fillId="0" borderId="11" xfId="0" applyNumberFormat="1" applyFont="1" applyBorder="1" applyAlignment="1" applyProtection="1">
      <alignment horizontal="right"/>
      <protection locked="0"/>
    </xf>
    <xf numFmtId="4" fontId="3" fillId="8" borderId="1" xfId="0" applyNumberFormat="1" applyFont="1" applyFill="1" applyBorder="1" applyAlignment="1" applyProtection="1">
      <alignment horizontal="center"/>
      <protection locked="0"/>
    </xf>
    <xf numFmtId="4" fontId="3" fillId="8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2" fontId="3" fillId="0" borderId="1" xfId="0" applyNumberFormat="1" applyFont="1" applyFill="1" applyBorder="1" applyAlignment="1" applyProtection="1">
      <protection locked="0"/>
    </xf>
    <xf numFmtId="0" fontId="0" fillId="0" borderId="1" xfId="0" applyBorder="1" applyAlignment="1"/>
    <xf numFmtId="0" fontId="3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  <xf numFmtId="0" fontId="3" fillId="5" borderId="1" xfId="0" applyFont="1" applyFill="1" applyBorder="1" applyAlignment="1" applyProtection="1"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6" borderId="13" xfId="0" applyFont="1" applyFill="1" applyBorder="1" applyAlignment="1" applyProtection="1">
      <alignment vertical="center"/>
      <protection locked="0"/>
    </xf>
    <xf numFmtId="0" fontId="0" fillId="6" borderId="6" xfId="0" applyFont="1" applyFill="1" applyBorder="1" applyAlignment="1" applyProtection="1">
      <alignment vertical="center"/>
      <protection locked="0"/>
    </xf>
    <xf numFmtId="0" fontId="0" fillId="6" borderId="7" xfId="0" applyFont="1" applyFill="1" applyBorder="1" applyAlignment="1" applyProtection="1">
      <alignment vertical="center"/>
      <protection locked="0"/>
    </xf>
    <xf numFmtId="0" fontId="0" fillId="6" borderId="5" xfId="0" applyFont="1" applyFill="1" applyBorder="1" applyAlignment="1" applyProtection="1">
      <alignment vertical="center"/>
      <protection locked="0"/>
    </xf>
    <xf numFmtId="0" fontId="3" fillId="6" borderId="6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0" fillId="0" borderId="1" xfId="0" applyBorder="1" applyAlignment="1" applyProtection="1">
      <alignment horizontal="left" vertical="center"/>
      <protection locked="0"/>
    </xf>
    <xf numFmtId="4" fontId="3" fillId="0" borderId="1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right"/>
    </xf>
    <xf numFmtId="4" fontId="2" fillId="0" borderId="1" xfId="0" applyNumberFormat="1" applyFont="1" applyBorder="1" applyAlignment="1" applyProtection="1">
      <alignment horizontal="right"/>
      <protection locked="0"/>
    </xf>
    <xf numFmtId="0" fontId="0" fillId="0" borderId="10" xfId="0" applyBorder="1" applyAlignment="1">
      <alignment horizontal="right"/>
    </xf>
    <xf numFmtId="4" fontId="3" fillId="0" borderId="11" xfId="0" applyNumberFormat="1" applyFont="1" applyFill="1" applyBorder="1" applyAlignment="1" applyProtection="1">
      <alignment horizontal="right" indent="1"/>
      <protection locked="0"/>
    </xf>
    <xf numFmtId="0" fontId="0" fillId="0" borderId="12" xfId="0" applyBorder="1" applyAlignment="1">
      <alignment horizontal="right" indent="1"/>
    </xf>
    <xf numFmtId="0" fontId="0" fillId="0" borderId="10" xfId="0" applyBorder="1" applyAlignment="1">
      <alignment horizontal="right" inden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 applyProtection="1">
      <alignment horizontal="left" vertical="center"/>
      <protection locked="0"/>
    </xf>
    <xf numFmtId="0" fontId="2" fillId="5" borderId="9" xfId="0" applyFont="1" applyFill="1" applyBorder="1" applyAlignment="1" applyProtection="1">
      <protection locked="0"/>
    </xf>
    <xf numFmtId="0" fontId="2" fillId="5" borderId="5" xfId="0" applyFont="1" applyFill="1" applyBorder="1" applyAlignment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3" fillId="5" borderId="3" xfId="0" applyFont="1" applyFill="1" applyBorder="1" applyAlignment="1" applyProtection="1">
      <alignment horizontal="left" vertical="center" wrapText="1"/>
      <protection locked="0"/>
    </xf>
    <xf numFmtId="0" fontId="2" fillId="5" borderId="4" xfId="0" applyFont="1" applyFill="1" applyBorder="1" applyAlignment="1" applyProtection="1">
      <alignment wrapText="1"/>
      <protection locked="0"/>
    </xf>
    <xf numFmtId="0" fontId="2" fillId="5" borderId="2" xfId="0" applyFont="1" applyFill="1" applyBorder="1" applyAlignment="1" applyProtection="1">
      <alignment wrapText="1"/>
      <protection locked="0"/>
    </xf>
    <xf numFmtId="0" fontId="3" fillId="6" borderId="3" xfId="0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5D9F1"/>
      <color rgb="FFFFC000"/>
      <color rgb="FFF2DCDB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559F9-F1B8-4BD9-B92C-542F164093D5}">
  <sheetPr>
    <tabColor rgb="FF0070C0"/>
  </sheetPr>
  <dimension ref="A1:F344"/>
  <sheetViews>
    <sheetView tabSelected="1" topLeftCell="A257" zoomScaleNormal="100" workbookViewId="0">
      <selection activeCell="G1" sqref="G1"/>
    </sheetView>
  </sheetViews>
  <sheetFormatPr defaultColWidth="9.140625" defaultRowHeight="12.75" x14ac:dyDescent="0.2"/>
  <cols>
    <col min="1" max="1" width="60.7109375" style="12" customWidth="1"/>
    <col min="2" max="2" width="8.85546875" style="12" customWidth="1"/>
    <col min="3" max="6" width="14.7109375" style="76" customWidth="1"/>
    <col min="7" max="16384" width="9.140625" style="12"/>
  </cols>
  <sheetData>
    <row r="1" spans="1:6" ht="12.75" customHeight="1" x14ac:dyDescent="0.2">
      <c r="A1" s="74" t="s">
        <v>189</v>
      </c>
      <c r="B1" s="74"/>
      <c r="E1" s="196"/>
      <c r="F1" s="196" t="s">
        <v>215</v>
      </c>
    </row>
    <row r="2" spans="1:6" ht="12.75" customHeight="1" x14ac:dyDescent="0.25">
      <c r="A2" s="445" t="s">
        <v>280</v>
      </c>
      <c r="B2" s="446"/>
      <c r="C2" s="446"/>
      <c r="D2" s="446"/>
      <c r="E2" s="446"/>
      <c r="F2" s="446"/>
    </row>
    <row r="3" spans="1:6" ht="12.75" hidden="1" customHeight="1" x14ac:dyDescent="0.2"/>
    <row r="4" spans="1:6" ht="12.75" customHeight="1" x14ac:dyDescent="0.2">
      <c r="A4" s="78" t="s">
        <v>190</v>
      </c>
      <c r="B4" s="78"/>
    </row>
    <row r="5" spans="1:6" ht="12.75" customHeight="1" x14ac:dyDescent="0.2">
      <c r="A5" s="448" t="s">
        <v>281</v>
      </c>
      <c r="B5" s="390" t="s">
        <v>464</v>
      </c>
      <c r="C5" s="80" t="s">
        <v>93</v>
      </c>
      <c r="D5" s="79" t="s">
        <v>173</v>
      </c>
      <c r="E5" s="436" t="s">
        <v>473</v>
      </c>
      <c r="F5" s="436" t="s">
        <v>474</v>
      </c>
    </row>
    <row r="6" spans="1:6" ht="12.75" customHeight="1" x14ac:dyDescent="0.2">
      <c r="A6" s="449"/>
      <c r="B6" s="391"/>
      <c r="C6" s="83">
        <v>2021</v>
      </c>
      <c r="D6" s="82">
        <v>2021</v>
      </c>
      <c r="E6" s="437">
        <v>2022</v>
      </c>
      <c r="F6" s="437">
        <v>2022</v>
      </c>
    </row>
    <row r="7" spans="1:6" ht="12.75" customHeight="1" x14ac:dyDescent="0.2">
      <c r="A7" s="30" t="str">
        <f>Příjmy!C32</f>
        <v>A1. Daňové příjmy celkem</v>
      </c>
      <c r="B7" s="387" t="s">
        <v>4</v>
      </c>
      <c r="C7" s="31">
        <f>Příjmy!F34</f>
        <v>48065000</v>
      </c>
      <c r="D7" s="31">
        <f>Příjmy!G34</f>
        <v>60445524.25</v>
      </c>
      <c r="E7" s="32">
        <f>Příjmy!H34</f>
        <v>55583000</v>
      </c>
      <c r="F7" s="32">
        <f>Příjmy!I34</f>
        <v>55583000</v>
      </c>
    </row>
    <row r="8" spans="1:6" ht="12.75" customHeight="1" x14ac:dyDescent="0.25">
      <c r="A8" s="447"/>
      <c r="B8" s="443"/>
      <c r="C8" s="443"/>
      <c r="D8" s="443"/>
      <c r="E8" s="443"/>
      <c r="F8" s="444"/>
    </row>
    <row r="9" spans="1:6" ht="12.75" customHeight="1" x14ac:dyDescent="0.2">
      <c r="A9" s="8" t="str">
        <f>Příjmy!C94</f>
        <v>A2. Nedaňové příjmy celkem</v>
      </c>
      <c r="B9" s="9" t="s">
        <v>5</v>
      </c>
      <c r="C9" s="33">
        <f>Příjmy!F96</f>
        <v>4262000</v>
      </c>
      <c r="D9" s="33">
        <f>Příjmy!G96</f>
        <v>10034414.450000001</v>
      </c>
      <c r="E9" s="34">
        <f>Příjmy!H96</f>
        <v>9350171</v>
      </c>
      <c r="F9" s="34">
        <f>Příjmy!I96</f>
        <v>9350171</v>
      </c>
    </row>
    <row r="10" spans="1:6" ht="12.75" customHeight="1" x14ac:dyDescent="0.25">
      <c r="A10" s="447"/>
      <c r="B10" s="443"/>
      <c r="C10" s="443"/>
      <c r="D10" s="443"/>
      <c r="E10" s="443"/>
      <c r="F10" s="444"/>
    </row>
    <row r="11" spans="1:6" ht="12.75" customHeight="1" x14ac:dyDescent="0.2">
      <c r="A11" s="8" t="str">
        <f>Příjmy!C122</f>
        <v>A3. Kapitálové příjmy celkem</v>
      </c>
      <c r="B11" s="9" t="s">
        <v>6</v>
      </c>
      <c r="C11" s="33">
        <f>Příjmy!F124</f>
        <v>0</v>
      </c>
      <c r="D11" s="33">
        <f>Příjmy!G124</f>
        <v>116110</v>
      </c>
      <c r="E11" s="34">
        <f>Příjmy!H124</f>
        <v>1163880</v>
      </c>
      <c r="F11" s="34">
        <f>Příjmy!I124</f>
        <v>1163880</v>
      </c>
    </row>
    <row r="12" spans="1:6" ht="12.75" customHeight="1" x14ac:dyDescent="0.25">
      <c r="A12" s="447"/>
      <c r="B12" s="443"/>
      <c r="C12" s="443"/>
      <c r="D12" s="443"/>
      <c r="E12" s="443"/>
      <c r="F12" s="444"/>
    </row>
    <row r="13" spans="1:6" ht="12.75" customHeight="1" x14ac:dyDescent="0.25">
      <c r="A13" s="8" t="str">
        <f>Příjmy!C127</f>
        <v>A4.1. Přijaté transfery neinvestiční</v>
      </c>
      <c r="B13" s="379"/>
      <c r="C13" s="442"/>
      <c r="D13" s="443"/>
      <c r="E13" s="443"/>
      <c r="F13" s="444"/>
    </row>
    <row r="14" spans="1:6" ht="12.75" customHeight="1" x14ac:dyDescent="0.2">
      <c r="A14" s="1" t="str">
        <f>Příjmy!C130</f>
        <v>Příjmy - VPS zásahy hasičů na území jiné obce</v>
      </c>
      <c r="B14" s="9">
        <v>4121</v>
      </c>
      <c r="C14" s="35">
        <f>Příjmy!F130</f>
        <v>30000</v>
      </c>
      <c r="D14" s="35">
        <f>Příjmy!G130</f>
        <v>30000</v>
      </c>
      <c r="E14" s="36">
        <f>Příjmy!H130</f>
        <v>30000</v>
      </c>
      <c r="F14" s="36">
        <f>Příjmy!I130</f>
        <v>30000</v>
      </c>
    </row>
    <row r="15" spans="1:6" ht="12.75" customHeight="1" x14ac:dyDescent="0.2">
      <c r="A15" s="1" t="str">
        <f>Příjmy!C131</f>
        <v>Úřad práce DC - policejní preventisté</v>
      </c>
      <c r="B15" s="9">
        <v>4116</v>
      </c>
      <c r="C15" s="35">
        <f>Příjmy!F131</f>
        <v>363000</v>
      </c>
      <c r="D15" s="35">
        <f>Příjmy!G131</f>
        <v>363000</v>
      </c>
      <c r="E15" s="36">
        <f>Příjmy!H131</f>
        <v>396000</v>
      </c>
      <c r="F15" s="36">
        <f>Příjmy!I131</f>
        <v>396000</v>
      </c>
    </row>
    <row r="16" spans="1:6" ht="12.75" customHeight="1" x14ac:dyDescent="0.2">
      <c r="A16" s="1" t="str">
        <f>Příjmy!C132</f>
        <v>SFŽP SML č.07001961 -dotace na kotlíkového specialistu</v>
      </c>
      <c r="B16" s="9">
        <v>4116</v>
      </c>
      <c r="C16" s="35">
        <f>Příjmy!F132</f>
        <v>40000</v>
      </c>
      <c r="D16" s="35">
        <f>Příjmy!G132</f>
        <v>20000</v>
      </c>
      <c r="E16" s="36">
        <f>Příjmy!H132</f>
        <v>20000</v>
      </c>
      <c r="F16" s="36">
        <f>Příjmy!I132</f>
        <v>20000</v>
      </c>
    </row>
    <row r="17" spans="1:6" ht="12.75" customHeight="1" x14ac:dyDescent="0.2">
      <c r="A17" s="1" t="str">
        <f>Příjmy!C133</f>
        <v>OPZ-"Efektivní řízení na MěÚ" CZ.03.4.74/0.0/0.0/17_080/0009921</v>
      </c>
      <c r="B17" s="9">
        <v>4116</v>
      </c>
      <c r="C17" s="35">
        <f>Příjmy!F133</f>
        <v>300000</v>
      </c>
      <c r="D17" s="35">
        <f>Příjmy!G133</f>
        <v>0</v>
      </c>
      <c r="E17" s="36">
        <f>Příjmy!H133</f>
        <v>0</v>
      </c>
      <c r="F17" s="36">
        <f>Příjmy!I133</f>
        <v>0</v>
      </c>
    </row>
    <row r="18" spans="1:6" ht="12.75" customHeight="1" x14ac:dyDescent="0.2">
      <c r="A18" s="1" t="str">
        <f>Příjmy!C134</f>
        <v xml:space="preserve">SZIF-dotace na rekonstrukci městské knihovny 80%  </v>
      </c>
      <c r="B18" s="9">
        <v>4213</v>
      </c>
      <c r="C18" s="35">
        <f>Příjmy!F134</f>
        <v>396880</v>
      </c>
      <c r="D18" s="35">
        <f>Příjmy!G134</f>
        <v>319651</v>
      </c>
      <c r="E18" s="36">
        <f>Příjmy!H134</f>
        <v>0</v>
      </c>
      <c r="F18" s="36">
        <f>Příjmy!I134</f>
        <v>0</v>
      </c>
    </row>
    <row r="19" spans="1:6" ht="12.75" customHeight="1" x14ac:dyDescent="0.2">
      <c r="A19" s="1" t="str">
        <f>Příjmy!C135</f>
        <v xml:space="preserve">Ústecký kraj-výkon státní správy  </v>
      </c>
      <c r="B19" s="9">
        <v>4112</v>
      </c>
      <c r="C19" s="35">
        <f>Příjmy!F135</f>
        <v>4271700</v>
      </c>
      <c r="D19" s="35">
        <f>Příjmy!G135</f>
        <v>4271700</v>
      </c>
      <c r="E19" s="36">
        <f>Příjmy!H135</f>
        <v>4222300</v>
      </c>
      <c r="F19" s="36">
        <f>Příjmy!I135</f>
        <v>4222300</v>
      </c>
    </row>
    <row r="20" spans="1:6" ht="12.75" customHeight="1" x14ac:dyDescent="0.2">
      <c r="A20" s="1" t="str">
        <f>Příjmy!C136</f>
        <v>Ostatní dotace přijaté v roce 2021</v>
      </c>
      <c r="B20" s="9" t="s">
        <v>465</v>
      </c>
      <c r="C20" s="35">
        <f>Příjmy!F136</f>
        <v>0</v>
      </c>
      <c r="D20" s="35">
        <f>Příjmy!G136</f>
        <v>3484975.52</v>
      </c>
      <c r="E20" s="36">
        <f>Příjmy!H136</f>
        <v>0</v>
      </c>
      <c r="F20" s="36">
        <f>Příjmy!I136</f>
        <v>0</v>
      </c>
    </row>
    <row r="21" spans="1:6" ht="12.75" hidden="1" customHeight="1" x14ac:dyDescent="0.2">
      <c r="A21" s="1"/>
      <c r="B21" s="8"/>
      <c r="C21" s="35">
        <f>Příjmy!F137</f>
        <v>0</v>
      </c>
      <c r="D21" s="35">
        <f>Příjmy!G137</f>
        <v>0</v>
      </c>
      <c r="E21" s="36">
        <f>Příjmy!H137</f>
        <v>0</v>
      </c>
      <c r="F21" s="36">
        <f>Příjmy!I137</f>
        <v>0</v>
      </c>
    </row>
    <row r="22" spans="1:6" ht="12.75" customHeight="1" x14ac:dyDescent="0.2">
      <c r="A22" s="8" t="str">
        <f>Příjmy!C138</f>
        <v>A4.1. Přijaté transfery neinvestiční celkem</v>
      </c>
      <c r="B22" s="8"/>
      <c r="C22" s="33">
        <f>SUM(C14:C21)</f>
        <v>5401580</v>
      </c>
      <c r="D22" s="33">
        <f>SUM(D14:D21)</f>
        <v>8489326.5199999996</v>
      </c>
      <c r="E22" s="34">
        <f t="shared" ref="E22:F22" si="0">SUM(E14:E21)</f>
        <v>4668300</v>
      </c>
      <c r="F22" s="34">
        <f t="shared" si="0"/>
        <v>4668300</v>
      </c>
    </row>
    <row r="23" spans="1:6" ht="12.75" customHeight="1" x14ac:dyDescent="0.25">
      <c r="A23" s="447"/>
      <c r="B23" s="443"/>
      <c r="C23" s="443"/>
      <c r="D23" s="443"/>
      <c r="E23" s="443"/>
      <c r="F23" s="444"/>
    </row>
    <row r="24" spans="1:6" ht="12.75" customHeight="1" x14ac:dyDescent="0.25">
      <c r="A24" s="8" t="str">
        <f>Příjmy!C139</f>
        <v>A4.2. Přijaté transfery investiční</v>
      </c>
      <c r="B24" s="379"/>
      <c r="C24" s="442"/>
      <c r="D24" s="443"/>
      <c r="E24" s="443"/>
      <c r="F24" s="444"/>
    </row>
    <row r="25" spans="1:6" ht="12.75" customHeight="1" x14ac:dyDescent="0.2">
      <c r="A25" s="1" t="str">
        <f>Příjmy!C142</f>
        <v xml:space="preserve">MMR-dotace na pořízení územního plánu  </v>
      </c>
      <c r="B25" s="9">
        <v>4216</v>
      </c>
      <c r="C25" s="35">
        <f>Příjmy!F142</f>
        <v>51520</v>
      </c>
      <c r="D25" s="35">
        <f>Příjmy!G142</f>
        <v>51520</v>
      </c>
      <c r="E25" s="36">
        <f>Příjmy!H142</f>
        <v>0</v>
      </c>
      <c r="F25" s="36">
        <f>Příjmy!I142</f>
        <v>0</v>
      </c>
    </row>
    <row r="26" spans="1:6" ht="12.75" customHeight="1" x14ac:dyDescent="0.2">
      <c r="A26" s="1" t="str">
        <f>Příjmy!C143</f>
        <v>SZIF-stavební úpravy a pořízení technologií do kuchyně v MŠ</v>
      </c>
      <c r="B26" s="405">
        <v>4213</v>
      </c>
      <c r="C26" s="35">
        <f>Příjmy!F143</f>
        <v>0</v>
      </c>
      <c r="D26" s="35">
        <f>Příjmy!G143</f>
        <v>0</v>
      </c>
      <c r="E26" s="36">
        <f>Příjmy!H143</f>
        <v>492702</v>
      </c>
      <c r="F26" s="36">
        <f>Příjmy!I143</f>
        <v>492702</v>
      </c>
    </row>
    <row r="27" spans="1:6" ht="12.75" customHeight="1" x14ac:dyDescent="0.2">
      <c r="A27" s="1" t="str">
        <f>Příjmy!C144</f>
        <v>Národní zdoje-stavební úpravy a pořízení technologií do kuchyně v MŠ</v>
      </c>
      <c r="B27" s="405">
        <v>4213</v>
      </c>
      <c r="C27" s="35">
        <f>Příjmy!F144</f>
        <v>0</v>
      </c>
      <c r="D27" s="35">
        <f>Příjmy!G144</f>
        <v>0</v>
      </c>
      <c r="E27" s="36">
        <f>Příjmy!H144</f>
        <v>277146</v>
      </c>
      <c r="F27" s="36">
        <f>Příjmy!I144</f>
        <v>277146</v>
      </c>
    </row>
    <row r="28" spans="1:6" ht="12.75" customHeight="1" x14ac:dyDescent="0.2">
      <c r="A28" s="1" t="str">
        <f>Příjmy!C145</f>
        <v>Nerudova 689 centrum volnočasových aktivit</v>
      </c>
      <c r="B28" s="9">
        <v>4216</v>
      </c>
      <c r="C28" s="35">
        <f>Příjmy!F145</f>
        <v>18000000</v>
      </c>
      <c r="D28" s="35">
        <f>Příjmy!G145</f>
        <v>4256591.72</v>
      </c>
      <c r="E28" s="36">
        <f>Příjmy!H145</f>
        <v>13743409</v>
      </c>
      <c r="F28" s="36">
        <f>Příjmy!I145</f>
        <v>13743409</v>
      </c>
    </row>
    <row r="29" spans="1:6" ht="12.75" customHeight="1" x14ac:dyDescent="0.2">
      <c r="A29" s="1" t="str">
        <f>Příjmy!C146</f>
        <v>SFŽP-Vodní zdroj Ovesná, dotace 60 %</v>
      </c>
      <c r="B29" s="9">
        <v>4216</v>
      </c>
      <c r="C29" s="35">
        <f>Příjmy!F146</f>
        <v>0</v>
      </c>
      <c r="D29" s="35">
        <f>Příjmy!G146</f>
        <v>0</v>
      </c>
      <c r="E29" s="36">
        <f>Příjmy!H146</f>
        <v>2866098</v>
      </c>
      <c r="F29" s="36">
        <f>Příjmy!I146</f>
        <v>2866098</v>
      </c>
    </row>
    <row r="30" spans="1:6" s="401" customFormat="1" ht="12.75" customHeight="1" x14ac:dyDescent="0.2">
      <c r="A30" s="402" t="str">
        <f>Příjmy!C147</f>
        <v>Ostatní dotace přijaté v roci 2021</v>
      </c>
      <c r="B30" s="403" t="s">
        <v>7</v>
      </c>
      <c r="C30" s="404">
        <f>Příjmy!F147</f>
        <v>0</v>
      </c>
      <c r="D30" s="404">
        <f>Příjmy!G147</f>
        <v>319651</v>
      </c>
      <c r="E30" s="400">
        <f>Příjmy!H147</f>
        <v>0</v>
      </c>
      <c r="F30" s="400">
        <f>Příjmy!I147</f>
        <v>0</v>
      </c>
    </row>
    <row r="31" spans="1:6" ht="12.75" hidden="1" customHeight="1" x14ac:dyDescent="0.2">
      <c r="A31" s="1"/>
      <c r="B31" s="9" t="s">
        <v>466</v>
      </c>
      <c r="C31" s="35">
        <f>Příjmy!F148</f>
        <v>0</v>
      </c>
      <c r="D31" s="35">
        <f>Příjmy!G148</f>
        <v>0</v>
      </c>
      <c r="E31" s="36">
        <f>Příjmy!H148</f>
        <v>0</v>
      </c>
      <c r="F31" s="36">
        <f>Příjmy!I148</f>
        <v>0</v>
      </c>
    </row>
    <row r="32" spans="1:6" ht="12.75" hidden="1" customHeight="1" x14ac:dyDescent="0.2">
      <c r="A32" s="1"/>
      <c r="B32" s="5"/>
      <c r="C32" s="35">
        <f>Příjmy!F149</f>
        <v>0</v>
      </c>
      <c r="D32" s="35">
        <f>Příjmy!G149</f>
        <v>0</v>
      </c>
      <c r="E32" s="36">
        <f>Příjmy!H149</f>
        <v>0</v>
      </c>
      <c r="F32" s="36">
        <f>Příjmy!I149</f>
        <v>0</v>
      </c>
    </row>
    <row r="33" spans="1:6" ht="12.75" customHeight="1" x14ac:dyDescent="0.2">
      <c r="A33" s="8" t="str">
        <f>Příjmy!C150</f>
        <v>A4.2. Přijaté transfery investiční celkem</v>
      </c>
      <c r="B33" s="9" t="s">
        <v>0</v>
      </c>
      <c r="C33" s="33">
        <f>SUM(C25:C32)</f>
        <v>18051520</v>
      </c>
      <c r="D33" s="33">
        <f t="shared" ref="D33:E33" si="1">SUM(D25:D32)</f>
        <v>4627762.72</v>
      </c>
      <c r="E33" s="34">
        <f t="shared" si="1"/>
        <v>17379355</v>
      </c>
      <c r="F33" s="34">
        <f t="shared" ref="F33" si="2">SUM(F25:F32)</f>
        <v>17379355</v>
      </c>
    </row>
    <row r="34" spans="1:6" ht="12.75" customHeight="1" x14ac:dyDescent="0.2">
      <c r="A34" s="8" t="str">
        <f>Příjmy!C151</f>
        <v>A4. Přijaté transfery celkem</v>
      </c>
      <c r="B34" s="8"/>
      <c r="C34" s="33">
        <f>C33+C22</f>
        <v>23453100</v>
      </c>
      <c r="D34" s="33">
        <f t="shared" ref="D34:E34" si="3">D33+D22</f>
        <v>13117089.239999998</v>
      </c>
      <c r="E34" s="34">
        <f t="shared" si="3"/>
        <v>22047655</v>
      </c>
      <c r="F34" s="34">
        <f t="shared" ref="F34" si="4">F33+F22</f>
        <v>22047655</v>
      </c>
    </row>
    <row r="35" spans="1:6" ht="12.75" customHeight="1" x14ac:dyDescent="0.25">
      <c r="A35" s="447"/>
      <c r="B35" s="443"/>
      <c r="C35" s="443"/>
      <c r="D35" s="443"/>
      <c r="E35" s="443"/>
      <c r="F35" s="444"/>
    </row>
    <row r="36" spans="1:6" ht="12.75" customHeight="1" x14ac:dyDescent="0.25">
      <c r="A36" s="8" t="str">
        <f>Příjmy!C166</f>
        <v>A5. Převody vlastním fondům a vlastním rozpočtovým účtům</v>
      </c>
      <c r="B36" s="379"/>
      <c r="C36" s="442"/>
      <c r="D36" s="443"/>
      <c r="E36" s="443"/>
      <c r="F36" s="444"/>
    </row>
    <row r="37" spans="1:6" ht="12.75" customHeight="1" x14ac:dyDescent="0.2">
      <c r="A37" s="37" t="str">
        <f>Příjmy!C168</f>
        <v>Převod na sociální fond</v>
      </c>
      <c r="B37" s="388" t="s">
        <v>7</v>
      </c>
      <c r="C37" s="38">
        <f>Příjmy!F168</f>
        <v>235200</v>
      </c>
      <c r="D37" s="38">
        <f>Příjmy!G168</f>
        <v>275200</v>
      </c>
      <c r="E37" s="39">
        <f>Příjmy!H168</f>
        <v>536000</v>
      </c>
      <c r="F37" s="39">
        <f>Příjmy!I168</f>
        <v>536000</v>
      </c>
    </row>
    <row r="38" spans="1:6" ht="12.75" customHeight="1" x14ac:dyDescent="0.2">
      <c r="A38" s="37" t="str">
        <f>Příjmy!C169</f>
        <v>Převod na fond na obnovu byt.domů v majetku města</v>
      </c>
      <c r="B38" s="388" t="s">
        <v>7</v>
      </c>
      <c r="C38" s="38">
        <f>Příjmy!F169</f>
        <v>1000000</v>
      </c>
      <c r="D38" s="38">
        <f>Příjmy!G169</f>
        <v>1280473</v>
      </c>
      <c r="E38" s="39">
        <f>Příjmy!H169</f>
        <v>1200000</v>
      </c>
      <c r="F38" s="39">
        <f>Příjmy!I169</f>
        <v>1200000</v>
      </c>
    </row>
    <row r="39" spans="1:6" ht="12.75" customHeight="1" x14ac:dyDescent="0.2">
      <c r="A39" s="37" t="str">
        <f>Příjmy!C170</f>
        <v>Převod z fondu obnovu nemovitostí v majetku města - dle Statutu</v>
      </c>
      <c r="B39" s="388" t="s">
        <v>7</v>
      </c>
      <c r="C39" s="38">
        <f>Příjmy!F170</f>
        <v>760000</v>
      </c>
      <c r="D39" s="38">
        <f>Příjmy!G170</f>
        <v>1615663</v>
      </c>
      <c r="E39" s="39">
        <f>Příjmy!H170</f>
        <v>770000</v>
      </c>
      <c r="F39" s="39">
        <f>Příjmy!I170</f>
        <v>770000</v>
      </c>
    </row>
    <row r="40" spans="1:6" ht="12.75" hidden="1" customHeight="1" x14ac:dyDescent="0.2">
      <c r="A40" s="37"/>
      <c r="B40" s="37"/>
      <c r="C40" s="38">
        <f>Příjmy!F171</f>
        <v>0</v>
      </c>
      <c r="D40" s="38">
        <f>Příjmy!G171</f>
        <v>0</v>
      </c>
      <c r="E40" s="39">
        <f>Příjmy!H171</f>
        <v>0</v>
      </c>
      <c r="F40" s="39">
        <f>Příjmy!I171</f>
        <v>0</v>
      </c>
    </row>
    <row r="41" spans="1:6" ht="12.75" hidden="1" customHeight="1" x14ac:dyDescent="0.2">
      <c r="A41" s="37"/>
      <c r="B41" s="37"/>
      <c r="C41" s="38">
        <f>Příjmy!F172</f>
        <v>0</v>
      </c>
      <c r="D41" s="38">
        <f>Příjmy!G172</f>
        <v>0</v>
      </c>
      <c r="E41" s="39">
        <f>Příjmy!H172</f>
        <v>0</v>
      </c>
      <c r="F41" s="39">
        <f>Příjmy!I172</f>
        <v>0</v>
      </c>
    </row>
    <row r="42" spans="1:6" ht="12.75" customHeight="1" x14ac:dyDescent="0.2">
      <c r="A42" s="2" t="str">
        <f>Příjmy!C173</f>
        <v>A5. Převody vlastním fondům a vlastním rozpočt. účtům celk.</v>
      </c>
      <c r="B42" s="2"/>
      <c r="C42" s="41">
        <f>SUM(C37:C41)</f>
        <v>1995200</v>
      </c>
      <c r="D42" s="41">
        <f t="shared" ref="D42:E42" si="5">SUM(D37:D41)</f>
        <v>3171336</v>
      </c>
      <c r="E42" s="42">
        <f t="shared" si="5"/>
        <v>2506000</v>
      </c>
      <c r="F42" s="42">
        <f t="shared" ref="F42" si="6">SUM(F37:F41)</f>
        <v>2506000</v>
      </c>
    </row>
    <row r="43" spans="1:6" ht="12.75" customHeight="1" x14ac:dyDescent="0.25">
      <c r="A43" s="447"/>
      <c r="B43" s="443"/>
      <c r="C43" s="443"/>
      <c r="D43" s="443"/>
      <c r="E43" s="443"/>
      <c r="F43" s="444"/>
    </row>
    <row r="44" spans="1:6" ht="12.75" customHeight="1" x14ac:dyDescent="0.2">
      <c r="A44" s="43" t="str">
        <f>Příjmy!C178</f>
        <v>A. Příjmy celkem před konsolidací (A1. + A.2 + A3. + A4. + A.5)</v>
      </c>
      <c r="B44" s="43"/>
      <c r="C44" s="44">
        <f>C7+C9+C11+C34+C42</f>
        <v>77775300</v>
      </c>
      <c r="D44" s="44">
        <f>D7+D9+D11+D34+D42</f>
        <v>86884473.939999998</v>
      </c>
      <c r="E44" s="42">
        <f t="shared" ref="E44:F44" si="7">E7+E9+E11+E34+E42</f>
        <v>90650706</v>
      </c>
      <c r="F44" s="42">
        <f t="shared" si="7"/>
        <v>90650706</v>
      </c>
    </row>
    <row r="45" spans="1:6" ht="12.75" customHeight="1" x14ac:dyDescent="0.2">
      <c r="A45" s="43" t="str">
        <f>Příjmy!C182</f>
        <v>A. Příjmy celkem po konsolidaci (A1. + A.2 + A3. + A4.)</v>
      </c>
      <c r="B45" s="43"/>
      <c r="C45" s="44">
        <f>C44-C42</f>
        <v>75780100</v>
      </c>
      <c r="D45" s="44">
        <f t="shared" ref="D45:E45" si="8">D44-D42</f>
        <v>83713137.939999998</v>
      </c>
      <c r="E45" s="42">
        <f t="shared" si="8"/>
        <v>88144706</v>
      </c>
      <c r="F45" s="42">
        <f t="shared" ref="F45" si="9">F44-F42</f>
        <v>88144706</v>
      </c>
    </row>
    <row r="46" spans="1:6" s="28" customFormat="1" ht="12.75" customHeight="1" x14ac:dyDescent="0.2">
      <c r="A46" s="92"/>
      <c r="B46" s="92"/>
      <c r="C46" s="93"/>
      <c r="D46" s="93"/>
      <c r="E46" s="94"/>
      <c r="F46" s="94"/>
    </row>
    <row r="47" spans="1:6" s="28" customFormat="1" ht="12.75" customHeight="1" x14ac:dyDescent="0.2">
      <c r="A47" s="92"/>
      <c r="B47" s="92"/>
      <c r="C47" s="93"/>
      <c r="D47" s="93"/>
      <c r="E47" s="94"/>
      <c r="F47" s="94"/>
    </row>
    <row r="48" spans="1:6" s="28" customFormat="1" ht="12.75" customHeight="1" x14ac:dyDescent="0.2">
      <c r="A48" s="74"/>
      <c r="B48" s="74"/>
      <c r="C48" s="76"/>
      <c r="D48" s="76"/>
      <c r="E48" s="196"/>
      <c r="F48" s="196"/>
    </row>
    <row r="49" spans="1:6" s="28" customFormat="1" ht="12.75" customHeight="1" x14ac:dyDescent="0.2"/>
    <row r="50" spans="1:6" s="28" customFormat="1" ht="12.75" customHeight="1" x14ac:dyDescent="0.2">
      <c r="A50" s="74" t="s">
        <v>189</v>
      </c>
      <c r="B50" s="74"/>
      <c r="C50" s="76"/>
      <c r="D50" s="76"/>
      <c r="E50" s="196"/>
      <c r="F50" s="196" t="s">
        <v>216</v>
      </c>
    </row>
    <row r="51" spans="1:6" s="28" customFormat="1" ht="12.75" hidden="1" customHeight="1" x14ac:dyDescent="0.2">
      <c r="A51" s="92"/>
      <c r="B51" s="92"/>
      <c r="C51" s="93"/>
      <c r="D51" s="93"/>
      <c r="E51" s="94"/>
      <c r="F51" s="94"/>
    </row>
    <row r="52" spans="1:6" s="28" customFormat="1" ht="12.75" hidden="1" customHeight="1" x14ac:dyDescent="0.2">
      <c r="A52" s="92"/>
      <c r="B52" s="92"/>
      <c r="C52" s="93"/>
      <c r="D52" s="93"/>
      <c r="E52" s="94"/>
      <c r="F52" s="94"/>
    </row>
    <row r="53" spans="1:6" s="28" customFormat="1" ht="12.75" hidden="1" customHeight="1" x14ac:dyDescent="0.2">
      <c r="A53" s="92"/>
      <c r="B53" s="92"/>
      <c r="C53" s="93"/>
      <c r="D53" s="93"/>
      <c r="E53" s="94"/>
      <c r="F53" s="94"/>
    </row>
    <row r="54" spans="1:6" s="28" customFormat="1" ht="12.75" hidden="1" customHeight="1" x14ac:dyDescent="0.2">
      <c r="A54" s="92"/>
      <c r="B54" s="92"/>
      <c r="C54" s="93"/>
      <c r="D54" s="93"/>
      <c r="E54" s="94"/>
      <c r="F54" s="94"/>
    </row>
    <row r="55" spans="1:6" ht="12.75" hidden="1" customHeight="1" x14ac:dyDescent="0.2"/>
    <row r="56" spans="1:6" ht="12.75" hidden="1" customHeight="1" x14ac:dyDescent="0.25">
      <c r="A56" s="452"/>
      <c r="B56" s="452"/>
      <c r="C56" s="452"/>
      <c r="D56" s="452"/>
      <c r="E56" s="452"/>
      <c r="F56" s="12"/>
    </row>
    <row r="57" spans="1:6" ht="12.75" customHeight="1" x14ac:dyDescent="0.25">
      <c r="A57" s="445" t="s">
        <v>280</v>
      </c>
      <c r="B57" s="446"/>
      <c r="C57" s="446"/>
      <c r="D57" s="446"/>
      <c r="E57" s="446"/>
      <c r="F57" s="446"/>
    </row>
    <row r="58" spans="1:6" ht="12.75" customHeight="1" x14ac:dyDescent="0.2">
      <c r="A58" s="78" t="s">
        <v>402</v>
      </c>
      <c r="B58" s="78"/>
    </row>
    <row r="59" spans="1:6" ht="12.75" customHeight="1" x14ac:dyDescent="0.2">
      <c r="A59" s="448" t="s">
        <v>281</v>
      </c>
      <c r="B59" s="390" t="s">
        <v>373</v>
      </c>
      <c r="C59" s="80" t="s">
        <v>93</v>
      </c>
      <c r="D59" s="79" t="s">
        <v>173</v>
      </c>
      <c r="E59" s="436" t="s">
        <v>473</v>
      </c>
      <c r="F59" s="436" t="s">
        <v>474</v>
      </c>
    </row>
    <row r="60" spans="1:6" ht="12.75" customHeight="1" x14ac:dyDescent="0.2">
      <c r="A60" s="449"/>
      <c r="B60" s="391"/>
      <c r="C60" s="83">
        <v>2021</v>
      </c>
      <c r="D60" s="82">
        <v>2021</v>
      </c>
      <c r="E60" s="437">
        <v>2022</v>
      </c>
      <c r="F60" s="437">
        <v>2022</v>
      </c>
    </row>
    <row r="61" spans="1:6" ht="12.75" customHeight="1" x14ac:dyDescent="0.2">
      <c r="A61" s="45" t="str">
        <f>'Neinvestiční provozní výdaje'!C12</f>
        <v>B1. Zastupitelstvo města - běžné výdaje celkem</v>
      </c>
      <c r="B61" s="389">
        <v>611</v>
      </c>
      <c r="C61" s="33">
        <f>'Neinvestiční provozní výdaje'!F12</f>
        <v>2715000</v>
      </c>
      <c r="D61" s="33">
        <f>'Neinvestiční provozní výdaje'!G12</f>
        <v>2598787</v>
      </c>
      <c r="E61" s="34">
        <f>'Neinvestiční provozní výdaje'!H12</f>
        <v>2830000</v>
      </c>
      <c r="F61" s="34">
        <f>'Neinvestiční provozní výdaje'!I12</f>
        <v>2830000</v>
      </c>
    </row>
    <row r="62" spans="1:6" ht="12.75" customHeight="1" x14ac:dyDescent="0.25">
      <c r="A62" s="408"/>
      <c r="B62" s="409"/>
      <c r="C62" s="409"/>
      <c r="D62" s="409"/>
      <c r="E62" s="409"/>
      <c r="F62" s="410"/>
    </row>
    <row r="63" spans="1:6" ht="12.75" customHeight="1" x14ac:dyDescent="0.2">
      <c r="A63" s="45" t="str">
        <f>'Neinvestiční provozní výdaje'!C18</f>
        <v>B2. Finanční vyrovnání minulých let celkem</v>
      </c>
      <c r="B63" s="45"/>
      <c r="C63" s="33">
        <f>'Neinvestiční provozní výdaje'!F18</f>
        <v>60547.99</v>
      </c>
      <c r="D63" s="33">
        <f>'Neinvestiční provozní výdaje'!G18</f>
        <v>60547.99</v>
      </c>
      <c r="E63" s="34">
        <f>'Neinvestiční provozní výdaje'!H18</f>
        <v>17496.37</v>
      </c>
      <c r="F63" s="34">
        <f>'Neinvestiční provozní výdaje'!I18</f>
        <v>17496.37</v>
      </c>
    </row>
    <row r="64" spans="1:6" ht="12.75" customHeight="1" x14ac:dyDescent="0.25">
      <c r="A64" s="447"/>
      <c r="B64" s="443"/>
      <c r="C64" s="443"/>
      <c r="D64" s="443"/>
      <c r="E64" s="443"/>
      <c r="F64" s="444"/>
    </row>
    <row r="65" spans="1:6" ht="12.75" hidden="1" customHeight="1" x14ac:dyDescent="0.25">
      <c r="A65" s="45" t="s">
        <v>305</v>
      </c>
      <c r="B65" s="380"/>
      <c r="C65" s="442"/>
      <c r="D65" s="450"/>
      <c r="E65" s="451"/>
      <c r="F65" s="438"/>
    </row>
    <row r="66" spans="1:6" ht="12.75" hidden="1" customHeight="1" x14ac:dyDescent="0.2">
      <c r="A66" s="46" t="str">
        <f>'Neinvestiční provozní výdaje'!C24</f>
        <v>Lesní hospodářství - podpora ost. produkčních činností celkem</v>
      </c>
      <c r="B66" s="46"/>
      <c r="C66" s="35">
        <f>'Neinvestiční provozní výdaje'!F24</f>
        <v>1647000</v>
      </c>
      <c r="D66" s="35">
        <f>'Neinvestiční provozní výdaje'!G24</f>
        <v>3605574.96</v>
      </c>
      <c r="E66" s="36">
        <f>'Neinvestiční provozní výdaje'!H24</f>
        <v>2720000</v>
      </c>
      <c r="F66" s="36">
        <f>'Neinvestiční provozní výdaje'!I24</f>
        <v>2720000</v>
      </c>
    </row>
    <row r="67" spans="1:6" ht="12.75" hidden="1" customHeight="1" x14ac:dyDescent="0.2">
      <c r="A67" s="46" t="str">
        <f>'Neinvestiční provozní výdaje'!C31</f>
        <v>Správa v lesním hospodářství - běžné výdaje celkem</v>
      </c>
      <c r="B67" s="46"/>
      <c r="C67" s="35">
        <f>'Neinvestiční provozní výdaje'!F31</f>
        <v>305000</v>
      </c>
      <c r="D67" s="35">
        <f>'Neinvestiční provozní výdaje'!G31</f>
        <v>307790</v>
      </c>
      <c r="E67" s="36">
        <f>'Neinvestiční provozní výdaje'!H31</f>
        <v>600000</v>
      </c>
      <c r="F67" s="36">
        <f>'Neinvestiční provozní výdaje'!I31</f>
        <v>600000</v>
      </c>
    </row>
    <row r="68" spans="1:6" s="78" customFormat="1" ht="12.75" customHeight="1" x14ac:dyDescent="0.2">
      <c r="A68" s="49" t="s">
        <v>304</v>
      </c>
      <c r="B68" s="389">
        <v>40</v>
      </c>
      <c r="C68" s="50">
        <f>SUM(C66:C67)</f>
        <v>1952000</v>
      </c>
      <c r="D68" s="50">
        <f t="shared" ref="D68:E68" si="10">SUM(D66:D67)</f>
        <v>3913364.96</v>
      </c>
      <c r="E68" s="51">
        <f t="shared" si="10"/>
        <v>3320000</v>
      </c>
      <c r="F68" s="51">
        <f t="shared" ref="F68" si="11">SUM(F66:F67)</f>
        <v>3320000</v>
      </c>
    </row>
    <row r="69" spans="1:6" ht="12.75" customHeight="1" x14ac:dyDescent="0.25">
      <c r="A69" s="447"/>
      <c r="B69" s="443"/>
      <c r="C69" s="443"/>
      <c r="D69" s="443"/>
      <c r="E69" s="443"/>
      <c r="F69" s="444"/>
    </row>
    <row r="70" spans="1:6" ht="12.75" customHeight="1" x14ac:dyDescent="0.2">
      <c r="A70" s="45" t="str">
        <f>'Neinvestiční provozní výdaje'!C38</f>
        <v>B4. Benešovské noviny - běžné výdaje celkem</v>
      </c>
      <c r="B70" s="389">
        <v>111</v>
      </c>
      <c r="C70" s="33">
        <f>'Neinvestiční provozní výdaje'!F38</f>
        <v>65000</v>
      </c>
      <c r="D70" s="33">
        <f>'Neinvestiční provozní výdaje'!G38</f>
        <v>36552</v>
      </c>
      <c r="E70" s="34">
        <f>'Neinvestiční provozní výdaje'!H38</f>
        <v>100000</v>
      </c>
      <c r="F70" s="34">
        <f>'Neinvestiční provozní výdaje'!I38</f>
        <v>100000</v>
      </c>
    </row>
    <row r="71" spans="1:6" ht="12.75" customHeight="1" x14ac:dyDescent="0.25">
      <c r="A71" s="447"/>
      <c r="B71" s="443"/>
      <c r="C71" s="443"/>
      <c r="D71" s="443"/>
      <c r="E71" s="443"/>
      <c r="F71" s="444"/>
    </row>
    <row r="72" spans="1:6" ht="12.75" hidden="1" customHeight="1" x14ac:dyDescent="0.25">
      <c r="A72" s="8" t="s">
        <v>437</v>
      </c>
      <c r="B72" s="379"/>
      <c r="C72" s="442"/>
      <c r="D72" s="450"/>
      <c r="E72" s="451"/>
      <c r="F72" s="438"/>
    </row>
    <row r="73" spans="1:6" ht="12.75" hidden="1" customHeight="1" x14ac:dyDescent="0.2">
      <c r="A73" s="46" t="str">
        <f>'Neinvestiční provozní výdaje'!C64</f>
        <v>Silnice - běžné výdaje celkem</v>
      </c>
      <c r="B73" s="46"/>
      <c r="C73" s="35">
        <f>'Neinvestiční provozní výdaje'!F64</f>
        <v>300000</v>
      </c>
      <c r="D73" s="35">
        <f>'Neinvestiční provozní výdaje'!G64</f>
        <v>1643466.46</v>
      </c>
      <c r="E73" s="36">
        <f>'Neinvestiční provozní výdaje'!H64</f>
        <v>4534000</v>
      </c>
      <c r="F73" s="36">
        <f>'Neinvestiční provozní výdaje'!I64</f>
        <v>4534000</v>
      </c>
    </row>
    <row r="74" spans="1:6" ht="12.75" hidden="1" customHeight="1" x14ac:dyDescent="0.2">
      <c r="A74" s="46" t="str">
        <f>'Neinvestiční provozní výdaje'!C78</f>
        <v>Ostatní pozemní komunikace - běžné výdaje celkem</v>
      </c>
      <c r="B74" s="46"/>
      <c r="C74" s="35">
        <f>'Neinvestiční provozní výdaje'!F78</f>
        <v>1430000</v>
      </c>
      <c r="D74" s="35">
        <f>'Neinvestiční provozní výdaje'!G78</f>
        <v>1914493.98</v>
      </c>
      <c r="E74" s="36">
        <f>'Neinvestiční provozní výdaje'!H78</f>
        <v>7226936.2999999998</v>
      </c>
      <c r="F74" s="36">
        <f>'Neinvestiční provozní výdaje'!I78</f>
        <v>7226936.2999999998</v>
      </c>
    </row>
    <row r="75" spans="1:6" ht="12.75" hidden="1" customHeight="1" x14ac:dyDescent="0.2">
      <c r="A75" s="7" t="str">
        <f>'Neinvestiční provozní výdaje'!C85</f>
        <v>Veřejné osvětlení - běžné výdaje celkem</v>
      </c>
      <c r="B75" s="7"/>
      <c r="C75" s="52">
        <f>'Neinvestiční provozní výdaje'!F85</f>
        <v>1350000</v>
      </c>
      <c r="D75" s="52">
        <f>'Neinvestiční provozní výdaje'!G85</f>
        <v>1462718.76</v>
      </c>
      <c r="E75" s="36">
        <f>'Neinvestiční provozní výdaje'!H85</f>
        <v>2315000</v>
      </c>
      <c r="F75" s="36">
        <f>'Neinvestiční provozní výdaje'!I85</f>
        <v>2315000</v>
      </c>
    </row>
    <row r="76" spans="1:6" ht="12.75" hidden="1" customHeight="1" x14ac:dyDescent="0.2">
      <c r="A76" s="7" t="str">
        <f>'Neinvestiční provozní výdaje'!C91</f>
        <v>Zachování a obnova kulturních památek - běžné výdaje celkem</v>
      </c>
      <c r="B76" s="7"/>
      <c r="C76" s="52">
        <f>'Neinvestiční provozní výdaje'!F91</f>
        <v>200000</v>
      </c>
      <c r="D76" s="52">
        <f>'Neinvestiční provozní výdaje'!G91</f>
        <v>156950</v>
      </c>
      <c r="E76" s="36">
        <f>'Neinvestiční provozní výdaje'!H91</f>
        <v>250000</v>
      </c>
      <c r="F76" s="36">
        <f>'Neinvestiční provozní výdaje'!I91</f>
        <v>250000</v>
      </c>
    </row>
    <row r="77" spans="1:6" ht="12.75" hidden="1" customHeight="1" x14ac:dyDescent="0.2">
      <c r="A77" s="7" t="str">
        <f>'Neinvestiční provozní výdaje'!C97</f>
        <v>Projektové dokumentace, studie, posudky, analýzy - celkem</v>
      </c>
      <c r="B77" s="7"/>
      <c r="C77" s="52">
        <f>'Neinvestiční provozní výdaje'!F97</f>
        <v>700000</v>
      </c>
      <c r="D77" s="52">
        <f>'Neinvestiční provozní výdaje'!G97</f>
        <v>148122.67000000001</v>
      </c>
      <c r="E77" s="36">
        <f>'Neinvestiční provozní výdaje'!H97</f>
        <v>300000</v>
      </c>
      <c r="F77" s="36">
        <f>'Neinvestiční provozní výdaje'!I97</f>
        <v>300000</v>
      </c>
    </row>
    <row r="78" spans="1:6" ht="12.75" hidden="1" customHeight="1" x14ac:dyDescent="0.2">
      <c r="A78" s="7" t="str">
        <f>'Neinvestiční provozní výdaje'!C114</f>
        <v>Nakládání s odpady - běžné výdaje celkem</v>
      </c>
      <c r="B78" s="7"/>
      <c r="C78" s="52">
        <f>'Neinvestiční provozní výdaje'!F114</f>
        <v>2520000</v>
      </c>
      <c r="D78" s="52">
        <f>'Neinvestiční provozní výdaje'!G114</f>
        <v>2231842.2999999998</v>
      </c>
      <c r="E78" s="36">
        <f>'Neinvestiční provozní výdaje'!H114</f>
        <v>2742000</v>
      </c>
      <c r="F78" s="36">
        <f>'Neinvestiční provozní výdaje'!I114</f>
        <v>2742000</v>
      </c>
    </row>
    <row r="79" spans="1:6" ht="12.75" hidden="1" customHeight="1" x14ac:dyDescent="0.2">
      <c r="A79" s="7" t="str">
        <f>'Neinvestiční provozní výdaje'!C120</f>
        <v>Tříděný odpad - běžné výdaje celkem</v>
      </c>
      <c r="B79" s="7"/>
      <c r="C79" s="52">
        <f>'Neinvestiční provozní výdaje'!F120</f>
        <v>850000</v>
      </c>
      <c r="D79" s="52">
        <f>'Neinvestiční provozní výdaje'!G120</f>
        <v>814461.45</v>
      </c>
      <c r="E79" s="36">
        <f>'Neinvestiční provozní výdaje'!H120</f>
        <v>935000</v>
      </c>
      <c r="F79" s="36">
        <f>'Neinvestiční provozní výdaje'!I120</f>
        <v>935000</v>
      </c>
    </row>
    <row r="80" spans="1:6" ht="12.75" hidden="1" customHeight="1" x14ac:dyDescent="0.2">
      <c r="A80" s="7" t="str">
        <f>'Neinvestiční provozní výdaje'!C129</f>
        <v>Péče o veřejnou zeleň - běžné výdaje celkem</v>
      </c>
      <c r="B80" s="7"/>
      <c r="C80" s="52">
        <f>'Neinvestiční provozní výdaje'!F129</f>
        <v>550000</v>
      </c>
      <c r="D80" s="52">
        <f>'Neinvestiční provozní výdaje'!G129</f>
        <v>375862.87</v>
      </c>
      <c r="E80" s="36">
        <f>'Neinvestiční provozní výdaje'!H129</f>
        <v>530000</v>
      </c>
      <c r="F80" s="36">
        <f>'Neinvestiční provozní výdaje'!I129</f>
        <v>530000</v>
      </c>
    </row>
    <row r="81" spans="1:6" ht="12.75" hidden="1" customHeight="1" x14ac:dyDescent="0.2">
      <c r="A81" s="7" t="str">
        <f>'Neinvestiční provozní výdaje'!C140</f>
        <v>Záležitosti civilní připravenosti na krizové stavy - celkem</v>
      </c>
      <c r="B81" s="7"/>
      <c r="C81" s="52">
        <f>'Neinvestiční provozní výdaje'!F140</f>
        <v>108000</v>
      </c>
      <c r="D81" s="52">
        <f>'Neinvestiční provozní výdaje'!G140</f>
        <v>151262.13</v>
      </c>
      <c r="E81" s="36">
        <f>'Neinvestiční provozní výdaje'!H140</f>
        <v>186000</v>
      </c>
      <c r="F81" s="36">
        <f>'Neinvestiční provozní výdaje'!I140</f>
        <v>186000</v>
      </c>
    </row>
    <row r="82" spans="1:6" ht="12.75" hidden="1" customHeight="1" x14ac:dyDescent="0.2">
      <c r="A82" s="7" t="str">
        <f>'Neinvestiční provozní výdaje'!C146</f>
        <v>Veřejné WC - běžné výdaje celkem</v>
      </c>
      <c r="B82" s="7"/>
      <c r="C82" s="52">
        <f>'Neinvestiční provozní výdaje'!F146</f>
        <v>150000</v>
      </c>
      <c r="D82" s="52">
        <f>'Neinvestiční provozní výdaje'!G146</f>
        <v>51181</v>
      </c>
      <c r="E82" s="36">
        <f>'Neinvestiční provozní výdaje'!H146</f>
        <v>80000</v>
      </c>
      <c r="F82" s="36">
        <f>'Neinvestiční provozní výdaje'!I146</f>
        <v>80000</v>
      </c>
    </row>
    <row r="83" spans="1:6" ht="12.75" hidden="1" customHeight="1" x14ac:dyDescent="0.2">
      <c r="A83" s="7" t="str">
        <f>'Neinvestiční provozní výdaje'!C153</f>
        <v>Sportovní zařízení v majetku obce - celkem</v>
      </c>
      <c r="B83" s="7"/>
      <c r="C83" s="52">
        <f>'Neinvestiční provozní výdaje'!F153</f>
        <v>50000</v>
      </c>
      <c r="D83" s="52">
        <f>'Neinvestiční provozní výdaje'!G153</f>
        <v>49252.82</v>
      </c>
      <c r="E83" s="36">
        <f>'Neinvestiční provozní výdaje'!H153</f>
        <v>100000</v>
      </c>
      <c r="F83" s="36">
        <f>'Neinvestiční provozní výdaje'!I153</f>
        <v>100000</v>
      </c>
    </row>
    <row r="84" spans="1:6" ht="12.75" hidden="1" customHeight="1" x14ac:dyDescent="0.2">
      <c r="A84" s="7" t="str">
        <f>'Neinvestiční provozní výdaje'!C163</f>
        <v>Využití volného času dětí a mládeže - běžné výdaje celkem</v>
      </c>
      <c r="B84" s="7"/>
      <c r="C84" s="52">
        <f>'Neinvestiční provozní výdaje'!F163</f>
        <v>50000</v>
      </c>
      <c r="D84" s="52">
        <f>'Neinvestiční provozní výdaje'!G163</f>
        <v>14092</v>
      </c>
      <c r="E84" s="36">
        <f>'Neinvestiční provozní výdaje'!H163</f>
        <v>100000</v>
      </c>
      <c r="F84" s="36">
        <f>'Neinvestiční provozní výdaje'!I163</f>
        <v>100000</v>
      </c>
    </row>
    <row r="85" spans="1:6" ht="12.75" hidden="1" customHeight="1" x14ac:dyDescent="0.2">
      <c r="A85" s="7" t="str">
        <f>'Neinvestiční provozní výdaje'!C178</f>
        <v>Správa a údržba majetku ve vlastnictví města -  celkem</v>
      </c>
      <c r="B85" s="7"/>
      <c r="C85" s="52">
        <f>'Neinvestiční provozní výdaje'!F178</f>
        <v>3966500</v>
      </c>
      <c r="D85" s="52">
        <f>'Neinvestiční provozní výdaje'!G178</f>
        <v>5230977.5200000005</v>
      </c>
      <c r="E85" s="36">
        <f>'Neinvestiční provozní výdaje'!H178</f>
        <v>8675550</v>
      </c>
      <c r="F85" s="36">
        <f>'Neinvestiční provozní výdaje'!I178</f>
        <v>8675550</v>
      </c>
    </row>
    <row r="86" spans="1:6" ht="12.75" hidden="1" customHeight="1" x14ac:dyDescent="0.2">
      <c r="A86" s="7" t="str">
        <f>'Neinvestiční provozní výdaje'!C184</f>
        <v>Pohřebnictví - běžné výdaje celkem</v>
      </c>
      <c r="B86" s="7"/>
      <c r="C86" s="52">
        <f>'Neinvestiční provozní výdaje'!F184</f>
        <v>33000</v>
      </c>
      <c r="D86" s="52">
        <f>'Neinvestiční provozní výdaje'!G184</f>
        <v>17076.740000000002</v>
      </c>
      <c r="E86" s="36">
        <f>'Neinvestiční provozní výdaje'!H184</f>
        <v>50000</v>
      </c>
      <c r="F86" s="36">
        <f>'Neinvestiční provozní výdaje'!I184</f>
        <v>50000</v>
      </c>
    </row>
    <row r="87" spans="1:6" ht="12.75" hidden="1" customHeight="1" x14ac:dyDescent="0.2">
      <c r="A87" s="7" t="str">
        <f>'Neinvestiční provozní výdaje'!C190</f>
        <v>Rekonstrukce městské knihovny - celkem</v>
      </c>
      <c r="B87" s="7"/>
      <c r="C87" s="52">
        <f>'Neinvestiční provozní výdaje'!F190</f>
        <v>496100</v>
      </c>
      <c r="D87" s="52">
        <f>'Neinvestiční provozní výdaje'!G190</f>
        <v>0</v>
      </c>
      <c r="E87" s="36">
        <f>'Neinvestiční provozní výdaje'!H190</f>
        <v>0</v>
      </c>
      <c r="F87" s="36">
        <f>'Neinvestiční provozní výdaje'!I190</f>
        <v>0</v>
      </c>
    </row>
    <row r="88" spans="1:6" ht="12.75" hidden="1" customHeight="1" x14ac:dyDescent="0.2">
      <c r="A88" s="7" t="str">
        <f>'Neinvestiční provozní výdaje'!C196</f>
        <v xml:space="preserve">Provoz veřejné silniční dopravy - celkem </v>
      </c>
      <c r="B88" s="7"/>
      <c r="C88" s="52">
        <f>'Neinvestiční provozní výdaje'!F196</f>
        <v>0</v>
      </c>
      <c r="D88" s="52">
        <f>'Neinvestiční provozní výdaje'!G196</f>
        <v>0</v>
      </c>
      <c r="E88" s="36">
        <f>'Neinvestiční provozní výdaje'!H196</f>
        <v>300000</v>
      </c>
      <c r="F88" s="36">
        <f>'Neinvestiční provozní výdaje'!I196</f>
        <v>300000</v>
      </c>
    </row>
    <row r="89" spans="1:6" ht="12.75" hidden="1" customHeight="1" x14ac:dyDescent="0.2">
      <c r="A89" s="7" t="str">
        <f>'Neinvestiční provozní výdaje'!C202</f>
        <v>Vratka jistiny - celkem</v>
      </c>
      <c r="B89" s="7"/>
      <c r="C89" s="52">
        <f>'Neinvestiční provozní výdaje'!F202</f>
        <v>0</v>
      </c>
      <c r="D89" s="52">
        <f>'Neinvestiční provozní výdaje'!G202</f>
        <v>0</v>
      </c>
      <c r="E89" s="36">
        <f>'Neinvestiční provozní výdaje'!H202</f>
        <v>255000</v>
      </c>
      <c r="F89" s="36">
        <f>'Neinvestiční provozní výdaje'!I202</f>
        <v>255000</v>
      </c>
    </row>
    <row r="90" spans="1:6" ht="12.75" customHeight="1" x14ac:dyDescent="0.2">
      <c r="A90" s="3" t="str">
        <f>'Neinvestiční provozní výdaje'!C203</f>
        <v>B5. Neinvestiční provozní výdaje - odbor MIŽP celkem</v>
      </c>
      <c r="B90" s="389">
        <v>123</v>
      </c>
      <c r="C90" s="53">
        <f>SUM(C73:C89)</f>
        <v>12753600</v>
      </c>
      <c r="D90" s="53">
        <f t="shared" ref="D90:E90" si="12">SUM(D73:D89)</f>
        <v>14261760.700000001</v>
      </c>
      <c r="E90" s="34">
        <f t="shared" si="12"/>
        <v>28579486.300000001</v>
      </c>
      <c r="F90" s="34">
        <f t="shared" ref="F90" si="13">SUM(F73:F89)</f>
        <v>28579486.300000001</v>
      </c>
    </row>
    <row r="91" spans="1:6" ht="12.75" customHeight="1" x14ac:dyDescent="0.25">
      <c r="A91" s="447"/>
      <c r="B91" s="443"/>
      <c r="C91" s="443"/>
      <c r="D91" s="443"/>
      <c r="E91" s="443"/>
      <c r="F91" s="444"/>
    </row>
    <row r="92" spans="1:6" ht="12.75" hidden="1" customHeight="1" x14ac:dyDescent="0.25">
      <c r="A92" s="49" t="s">
        <v>438</v>
      </c>
      <c r="B92" s="381"/>
      <c r="C92" s="442"/>
      <c r="D92" s="450"/>
      <c r="E92" s="451"/>
      <c r="F92" s="438"/>
    </row>
    <row r="93" spans="1:6" ht="12.75" hidden="1" customHeight="1" x14ac:dyDescent="0.2">
      <c r="A93" s="46" t="str">
        <f>'Neinvestiční provozní výdaje'!C216</f>
        <v>Obecné výdaje z finančních operací - běžné výdaje celkem</v>
      </c>
      <c r="B93" s="46"/>
      <c r="C93" s="35">
        <f>'Neinvestiční provozní výdaje'!F216</f>
        <v>210000</v>
      </c>
      <c r="D93" s="35">
        <f>'Neinvestiční provozní výdaje'!G216</f>
        <v>202718.53000000003</v>
      </c>
      <c r="E93" s="36">
        <f>'Neinvestiční provozní výdaje'!H216</f>
        <v>1388500</v>
      </c>
      <c r="F93" s="36">
        <f>'Neinvestiční provozní výdaje'!I216</f>
        <v>1388500</v>
      </c>
    </row>
    <row r="94" spans="1:6" ht="12.75" hidden="1" customHeight="1" x14ac:dyDescent="0.2">
      <c r="A94" s="46" t="str">
        <f>'Neinvestiční provozní výdaje'!C222</f>
        <v xml:space="preserve">Pojištění - běžné výdaje celkem </v>
      </c>
      <c r="B94" s="46"/>
      <c r="C94" s="35">
        <f>'Neinvestiční provozní výdaje'!F222</f>
        <v>480000</v>
      </c>
      <c r="D94" s="35">
        <f>'Neinvestiční provozní výdaje'!G222</f>
        <v>468199</v>
      </c>
      <c r="E94" s="36">
        <f>'Neinvestiční provozní výdaje'!H222</f>
        <v>500000</v>
      </c>
      <c r="F94" s="36">
        <f>'Neinvestiční provozní výdaje'!I222</f>
        <v>500000</v>
      </c>
    </row>
    <row r="95" spans="1:6" ht="12.75" hidden="1" customHeight="1" x14ac:dyDescent="0.2">
      <c r="A95" s="46" t="str">
        <f>'Neinvestiční provozní výdaje'!C229</f>
        <v>Ostatní finanční operace - běžné výdaje celkem</v>
      </c>
      <c r="B95" s="46"/>
      <c r="C95" s="35">
        <f>'Neinvestiční provozní výdaje'!F229</f>
        <v>320000</v>
      </c>
      <c r="D95" s="35">
        <f>'Neinvestiční provozní výdaje'!G229</f>
        <v>517461</v>
      </c>
      <c r="E95" s="36">
        <f>'Neinvestiční provozní výdaje'!H229</f>
        <v>300000</v>
      </c>
      <c r="F95" s="36">
        <f>'Neinvestiční provozní výdaje'!I229</f>
        <v>300000</v>
      </c>
    </row>
    <row r="96" spans="1:6" ht="12.75" customHeight="1" x14ac:dyDescent="0.2">
      <c r="A96" s="3" t="str">
        <f>'Neinvestiční provozní výdaje'!C230</f>
        <v>B6. Neinvestiční provozní výdaje - odbor FP celkem</v>
      </c>
      <c r="B96" s="389">
        <v>211</v>
      </c>
      <c r="C96" s="53">
        <f>SUM(C93:C95)</f>
        <v>1010000</v>
      </c>
      <c r="D96" s="53">
        <f t="shared" ref="D96:E96" si="14">SUM(D93:D95)</f>
        <v>1188378.53</v>
      </c>
      <c r="E96" s="34">
        <f t="shared" si="14"/>
        <v>2188500</v>
      </c>
      <c r="F96" s="34">
        <f t="shared" ref="F96" si="15">SUM(F93:F95)</f>
        <v>2188500</v>
      </c>
    </row>
    <row r="97" spans="1:6" ht="12.75" customHeight="1" x14ac:dyDescent="0.25">
      <c r="A97" s="447"/>
      <c r="B97" s="443"/>
      <c r="C97" s="443"/>
      <c r="D97" s="443"/>
      <c r="E97" s="443"/>
      <c r="F97" s="444"/>
    </row>
    <row r="98" spans="1:6" ht="12.75" hidden="1" customHeight="1" x14ac:dyDescent="0.25">
      <c r="A98" s="49" t="s">
        <v>309</v>
      </c>
      <c r="B98" s="381"/>
      <c r="C98" s="442"/>
      <c r="D98" s="450"/>
      <c r="E98" s="451"/>
      <c r="F98" s="438"/>
    </row>
    <row r="99" spans="1:6" ht="12.75" hidden="1" customHeight="1" x14ac:dyDescent="0.2">
      <c r="A99" s="46" t="str">
        <f>'Neinvestiční provozní výdaje'!C235</f>
        <v>Městská policie - běžné výdaje</v>
      </c>
      <c r="B99" s="46"/>
      <c r="C99" s="35">
        <f>'Neinvestiční provozní výdaje'!F235</f>
        <v>3020400</v>
      </c>
      <c r="D99" s="35">
        <f>'Neinvestiční provozní výdaje'!G235</f>
        <v>2816991</v>
      </c>
      <c r="E99" s="36">
        <f>'Neinvestiční provozní výdaje'!H235</f>
        <v>2600000</v>
      </c>
      <c r="F99" s="36">
        <f>'Neinvestiční provozní výdaje'!I235</f>
        <v>2600000</v>
      </c>
    </row>
    <row r="100" spans="1:6" ht="12.75" hidden="1" customHeight="1" x14ac:dyDescent="0.2">
      <c r="A100" s="46" t="str">
        <f>'Neinvestiční provozní výdaje'!C236</f>
        <v xml:space="preserve">Policejní preventisté - hrazeno z dotace </v>
      </c>
      <c r="B100" s="46"/>
      <c r="C100" s="35">
        <f>'Neinvestiční provozní výdaje'!F236</f>
        <v>500000</v>
      </c>
      <c r="D100" s="35">
        <f>'Neinvestiční provozní výdaje'!G236</f>
        <v>515000</v>
      </c>
      <c r="E100" s="36">
        <f>'Neinvestiční provozní výdaje'!H236</f>
        <v>396000</v>
      </c>
      <c r="F100" s="36">
        <f>'Neinvestiční provozní výdaje'!I236</f>
        <v>396000</v>
      </c>
    </row>
    <row r="101" spans="1:6" ht="12.75" hidden="1" customHeight="1" x14ac:dyDescent="0.2">
      <c r="A101" s="46" t="str">
        <f>'Neinvestiční provozní výdaje'!C237</f>
        <v>Policejní preventisté - náklady města</v>
      </c>
      <c r="B101" s="46"/>
      <c r="C101" s="35">
        <f>'Neinvestiční provozní výdaje'!F237</f>
        <v>0</v>
      </c>
      <c r="D101" s="35">
        <f>'Neinvestiční provozní výdaje'!G237</f>
        <v>0</v>
      </c>
      <c r="E101" s="36">
        <f>'Neinvestiční provozní výdaje'!H237</f>
        <v>189200</v>
      </c>
      <c r="F101" s="36">
        <f>'Neinvestiční provozní výdaje'!I237</f>
        <v>189200</v>
      </c>
    </row>
    <row r="102" spans="1:6" s="28" customFormat="1" ht="12.75" customHeight="1" x14ac:dyDescent="0.2">
      <c r="A102" s="3" t="str">
        <f>'Neinvestiční provozní výdaje'!C238</f>
        <v>B7. Bezpečnost a veřejný pořádek - běžné výdaje celkem</v>
      </c>
      <c r="B102" s="389">
        <v>321</v>
      </c>
      <c r="C102" s="53">
        <f>SUM(C99:C101)</f>
        <v>3520400</v>
      </c>
      <c r="D102" s="53">
        <f t="shared" ref="D102:E102" si="16">SUM(D99:D101)</f>
        <v>3331991</v>
      </c>
      <c r="E102" s="34">
        <f t="shared" si="16"/>
        <v>3185200</v>
      </c>
      <c r="F102" s="34">
        <f t="shared" ref="F102" si="17">SUM(F99:F101)</f>
        <v>3185200</v>
      </c>
    </row>
    <row r="103" spans="1:6" s="28" customFormat="1" ht="12.75" customHeight="1" x14ac:dyDescent="0.25">
      <c r="A103" s="447"/>
      <c r="B103" s="443"/>
      <c r="C103" s="443"/>
      <c r="D103" s="443"/>
      <c r="E103" s="443"/>
      <c r="F103" s="444"/>
    </row>
    <row r="104" spans="1:6" ht="12.75" customHeight="1" x14ac:dyDescent="0.2">
      <c r="A104" s="55" t="str">
        <f>'Neinvestiční provozní výdaje'!C246</f>
        <v>B8. Sbor dobrovolných hasičů - běžné výdaje celkem</v>
      </c>
      <c r="B104" s="389">
        <v>331</v>
      </c>
      <c r="C104" s="411">
        <f>'Neinvestiční provozní výdaje'!F246</f>
        <v>480000</v>
      </c>
      <c r="D104" s="411">
        <f>'Neinvestiční provozní výdaje'!G246</f>
        <v>638652.38</v>
      </c>
      <c r="E104" s="67">
        <f>'Neinvestiční provozní výdaje'!H246</f>
        <v>652000</v>
      </c>
      <c r="F104" s="67">
        <f>'Neinvestiční provozní výdaje'!I246</f>
        <v>652000</v>
      </c>
    </row>
    <row r="105" spans="1:6" ht="12.75" customHeight="1" x14ac:dyDescent="0.25">
      <c r="A105" s="447"/>
      <c r="B105" s="443"/>
      <c r="C105" s="443"/>
      <c r="D105" s="443"/>
      <c r="E105" s="443"/>
      <c r="F105" s="444"/>
    </row>
    <row r="106" spans="1:6" ht="12.75" customHeight="1" x14ac:dyDescent="0.2">
      <c r="A106" s="45" t="str">
        <f>'Neinvestiční provozní výdaje'!C253</f>
        <v>B9. Sociální fond - běžné výdaje celkem</v>
      </c>
      <c r="B106" s="389">
        <v>340</v>
      </c>
      <c r="C106" s="33">
        <f>'Neinvestiční provozní výdaje'!F253</f>
        <v>300000</v>
      </c>
      <c r="D106" s="33">
        <f>'Neinvestiční provozní výdaje'!G253</f>
        <v>330760</v>
      </c>
      <c r="E106" s="34">
        <f>'Neinvestiční provozní výdaje'!H253</f>
        <v>536000</v>
      </c>
      <c r="F106" s="34">
        <f>'Neinvestiční provozní výdaje'!I253</f>
        <v>536000</v>
      </c>
    </row>
    <row r="107" spans="1:6" ht="12.75" customHeight="1" x14ac:dyDescent="0.25">
      <c r="A107" s="447"/>
      <c r="B107" s="443"/>
      <c r="C107" s="443"/>
      <c r="D107" s="443"/>
      <c r="E107" s="443"/>
      <c r="F107" s="444"/>
    </row>
    <row r="108" spans="1:6" s="102" customFormat="1" ht="12.75" hidden="1" customHeight="1" x14ac:dyDescent="0.25">
      <c r="A108" s="371"/>
      <c r="B108" s="100"/>
      <c r="C108" s="100"/>
      <c r="D108" s="100"/>
      <c r="E108" s="372"/>
      <c r="F108" s="372"/>
    </row>
    <row r="109" spans="1:6" ht="12.75" hidden="1" customHeight="1" x14ac:dyDescent="0.2">
      <c r="A109" s="373"/>
      <c r="B109" s="147"/>
      <c r="C109" s="374"/>
      <c r="D109" s="374"/>
      <c r="E109" s="375"/>
      <c r="F109" s="375"/>
    </row>
    <row r="110" spans="1:6" ht="12.75" hidden="1" customHeight="1" x14ac:dyDescent="0.25">
      <c r="A110" s="453"/>
      <c r="B110" s="454"/>
      <c r="C110" s="454"/>
      <c r="D110" s="454"/>
      <c r="E110" s="455"/>
      <c r="F110" s="438"/>
    </row>
    <row r="111" spans="1:6" ht="12.75" hidden="1" customHeight="1" x14ac:dyDescent="0.2">
      <c r="A111" s="373"/>
      <c r="B111" s="147"/>
      <c r="C111" s="374"/>
      <c r="D111" s="374"/>
      <c r="E111" s="375"/>
      <c r="F111" s="375"/>
    </row>
    <row r="112" spans="1:6" ht="12.75" hidden="1" customHeight="1" x14ac:dyDescent="0.2">
      <c r="A112" s="376" t="s">
        <v>402</v>
      </c>
      <c r="B112" s="382"/>
      <c r="C112" s="374"/>
      <c r="D112" s="374"/>
      <c r="E112" s="375"/>
      <c r="F112" s="375"/>
    </row>
    <row r="113" spans="1:6" ht="12.75" hidden="1" customHeight="1" x14ac:dyDescent="0.2">
      <c r="A113" s="448" t="s">
        <v>281</v>
      </c>
      <c r="B113" s="377"/>
      <c r="C113" s="80" t="s">
        <v>93</v>
      </c>
      <c r="D113" s="79" t="s">
        <v>173</v>
      </c>
      <c r="E113" s="81" t="s">
        <v>93</v>
      </c>
      <c r="F113" s="81" t="s">
        <v>93</v>
      </c>
    </row>
    <row r="114" spans="1:6" ht="12.75" hidden="1" customHeight="1" x14ac:dyDescent="0.2">
      <c r="A114" s="449"/>
      <c r="B114" s="378"/>
      <c r="C114" s="83">
        <v>2021</v>
      </c>
      <c r="D114" s="82">
        <v>2021</v>
      </c>
      <c r="E114" s="84">
        <v>2022</v>
      </c>
      <c r="F114" s="84">
        <v>2022</v>
      </c>
    </row>
    <row r="115" spans="1:6" ht="12.75" hidden="1" customHeight="1" x14ac:dyDescent="0.25">
      <c r="A115" s="8" t="s">
        <v>439</v>
      </c>
      <c r="B115" s="379"/>
      <c r="C115" s="442"/>
      <c r="D115" s="450"/>
      <c r="E115" s="451"/>
      <c r="F115" s="438"/>
    </row>
    <row r="116" spans="1:6" ht="12.75" hidden="1" customHeight="1" x14ac:dyDescent="0.2">
      <c r="A116" s="46" t="str">
        <f>'Neinvestiční provozní výdaje'!C262</f>
        <v>Činnost místní správy - běžné výdaje</v>
      </c>
      <c r="B116" s="46"/>
      <c r="C116" s="35">
        <f>'Neinvestiční provozní výdaje'!F262</f>
        <v>18354000</v>
      </c>
      <c r="D116" s="35">
        <f>'Neinvestiční provozní výdaje'!G262</f>
        <v>17772204.109999999</v>
      </c>
      <c r="E116" s="36">
        <v>18050000</v>
      </c>
      <c r="F116" s="36">
        <v>18050000</v>
      </c>
    </row>
    <row r="117" spans="1:6" ht="12.75" hidden="1" customHeight="1" x14ac:dyDescent="0.2">
      <c r="A117" s="1" t="str">
        <f>'Neinvestiční provozní výdaje'!C263</f>
        <v>Dotace na kotlíkového specialistu</v>
      </c>
      <c r="B117" s="1"/>
      <c r="C117" s="35">
        <f>'Neinvestiční provozní výdaje'!F263</f>
        <v>40000</v>
      </c>
      <c r="D117" s="35">
        <f>'Neinvestiční provozní výdaje'!G263</f>
        <v>10000</v>
      </c>
      <c r="E117" s="36">
        <f>'Neinvestiční provozní výdaje'!H263</f>
        <v>30000</v>
      </c>
      <c r="F117" s="36">
        <f>'Neinvestiční provozní výdaje'!I263</f>
        <v>30000</v>
      </c>
    </row>
    <row r="118" spans="1:6" ht="12.75" hidden="1" customHeight="1" x14ac:dyDescent="0.2">
      <c r="A118" s="57" t="str">
        <f>'Neinvestiční provozní výdaje'!C264</f>
        <v>OPZ Efektivní řízení na MěÚ</v>
      </c>
      <c r="B118" s="57"/>
      <c r="C118" s="58">
        <f>'Neinvestiční provozní výdaje'!F264</f>
        <v>300000</v>
      </c>
      <c r="D118" s="58">
        <f>'Neinvestiční provozní výdaje'!G264</f>
        <v>349705.75</v>
      </c>
      <c r="E118" s="36">
        <f>'Neinvestiční provozní výdaje'!H264</f>
        <v>0</v>
      </c>
      <c r="F118" s="36">
        <f>'Neinvestiční provozní výdaje'!I264</f>
        <v>0</v>
      </c>
    </row>
    <row r="119" spans="1:6" s="28" customFormat="1" ht="12.75" hidden="1" customHeight="1" x14ac:dyDescent="0.2">
      <c r="A119" s="7" t="str">
        <f>'Neinvestiční provozní výdaje'!C265</f>
        <v>Činnost místní správy - hrazeno z dotace na výkon soc.práce</v>
      </c>
      <c r="B119" s="7"/>
      <c r="C119" s="58">
        <f>'Neinvestiční provozní výdaje'!F265</f>
        <v>0</v>
      </c>
      <c r="D119" s="58">
        <f>'Neinvestiční provozní výdaje'!G265</f>
        <v>359728</v>
      </c>
      <c r="E119" s="36">
        <f>'Neinvestiční provozní výdaje'!H265</f>
        <v>0</v>
      </c>
      <c r="F119" s="36">
        <f>'Neinvestiční provozní výdaje'!I265</f>
        <v>0</v>
      </c>
    </row>
    <row r="120" spans="1:6" s="28" customFormat="1" ht="12.75" hidden="1" customHeight="1" x14ac:dyDescent="0.2">
      <c r="A120" s="7" t="str">
        <f>'Neinvestiční provozní výdaje'!C266</f>
        <v>Volby do PS PČR</v>
      </c>
      <c r="B120" s="7"/>
      <c r="C120" s="58">
        <f>'Neinvestiční provozní výdaje'!F266</f>
        <v>0</v>
      </c>
      <c r="D120" s="58">
        <f>'Neinvestiční provozní výdaje'!G266</f>
        <v>95935.6</v>
      </c>
      <c r="E120" s="36">
        <f>'Neinvestiční provozní výdaje'!H266</f>
        <v>0</v>
      </c>
      <c r="F120" s="36">
        <f>'Neinvestiční provozní výdaje'!I266</f>
        <v>0</v>
      </c>
    </row>
    <row r="121" spans="1:6" s="28" customFormat="1" ht="12.75" hidden="1" customHeight="1" x14ac:dyDescent="0.2">
      <c r="A121" s="4"/>
      <c r="B121" s="4"/>
      <c r="C121" s="58">
        <f>'Neinvestiční provozní výdaje'!F267</f>
        <v>0</v>
      </c>
      <c r="D121" s="58">
        <f>'Neinvestiční provozní výdaje'!G267</f>
        <v>0</v>
      </c>
      <c r="E121" s="36">
        <f>'Neinvestiční provozní výdaje'!H267</f>
        <v>0</v>
      </c>
      <c r="F121" s="36">
        <f>'Neinvestiční provozní výdaje'!I267</f>
        <v>0</v>
      </c>
    </row>
    <row r="122" spans="1:6" s="105" customFormat="1" ht="12.75" hidden="1" customHeight="1" x14ac:dyDescent="0.2">
      <c r="A122" s="3" t="str">
        <f>'Neinvestiční provozní výdaje'!C268</f>
        <v>Odbor HS - činnost místní správy - běžné výdaje celkem</v>
      </c>
      <c r="B122" s="3"/>
      <c r="C122" s="53">
        <f>SUM(C116:C121)</f>
        <v>18694000</v>
      </c>
      <c r="D122" s="53">
        <f t="shared" ref="D122:E122" si="18">SUM(D116:D121)</f>
        <v>18587573.460000001</v>
      </c>
      <c r="E122" s="34">
        <f t="shared" si="18"/>
        <v>18080000</v>
      </c>
      <c r="F122" s="34">
        <f t="shared" ref="F122" si="19">SUM(F116:F121)</f>
        <v>18080000</v>
      </c>
    </row>
    <row r="123" spans="1:6" ht="12.75" hidden="1" customHeight="1" x14ac:dyDescent="0.25">
      <c r="A123" s="447"/>
      <c r="B123" s="456"/>
      <c r="C123" s="456"/>
      <c r="D123" s="456"/>
      <c r="E123" s="457"/>
      <c r="F123" s="438"/>
    </row>
    <row r="124" spans="1:6" ht="12.75" hidden="1" customHeight="1" x14ac:dyDescent="0.25">
      <c r="A124" s="8" t="s">
        <v>291</v>
      </c>
      <c r="B124" s="379"/>
      <c r="C124" s="442"/>
      <c r="D124" s="450"/>
      <c r="E124" s="451"/>
      <c r="F124" s="438"/>
    </row>
    <row r="125" spans="1:6" ht="12.75" hidden="1" customHeight="1" x14ac:dyDescent="0.2">
      <c r="A125" s="59" t="str">
        <f>'Neinvestiční provozní výdaje'!C275</f>
        <v>Kino - běžné výdaje celkem</v>
      </c>
      <c r="B125" s="59"/>
      <c r="C125" s="60">
        <f>'Neinvestiční provozní výdaje'!F275</f>
        <v>144000</v>
      </c>
      <c r="D125" s="60">
        <f>'Neinvestiční provozní výdaje'!G275</f>
        <v>113680.99</v>
      </c>
      <c r="E125" s="61">
        <f>'Neinvestiční provozní výdaje'!H275</f>
        <v>150000</v>
      </c>
      <c r="F125" s="61">
        <f>'Neinvestiční provozní výdaje'!I275</f>
        <v>150000</v>
      </c>
    </row>
    <row r="126" spans="1:6" ht="12.75" hidden="1" customHeight="1" x14ac:dyDescent="0.2">
      <c r="A126" s="46" t="str">
        <f>'Neinvestiční provozní výdaje'!C280</f>
        <v>Činnosti knihovnické - běžné výdaje celkem</v>
      </c>
      <c r="B126" s="46"/>
      <c r="C126" s="35">
        <f>'Neinvestiční provozní výdaje'!F280</f>
        <v>180000</v>
      </c>
      <c r="D126" s="35">
        <f>'Neinvestiční provozní výdaje'!G280</f>
        <v>171959.79</v>
      </c>
      <c r="E126" s="36">
        <f>'Neinvestiční provozní výdaje'!H280</f>
        <v>180000</v>
      </c>
      <c r="F126" s="36">
        <f>'Neinvestiční provozní výdaje'!I280</f>
        <v>180000</v>
      </c>
    </row>
    <row r="127" spans="1:6" ht="12.75" hidden="1" customHeight="1" x14ac:dyDescent="0.2">
      <c r="A127" s="46" t="str">
        <f>'Neinvestiční provozní výdaje'!C285</f>
        <v>Klub seniorů - běžné výdaje celkem</v>
      </c>
      <c r="B127" s="46"/>
      <c r="C127" s="35">
        <f>'Neinvestiční provozní výdaje'!F285</f>
        <v>36000</v>
      </c>
      <c r="D127" s="35">
        <f>'Neinvestiční provozní výdaje'!G285</f>
        <v>27495.89</v>
      </c>
      <c r="E127" s="36">
        <f>'Neinvestiční provozní výdaje'!H285</f>
        <v>100000</v>
      </c>
      <c r="F127" s="36">
        <f>'Neinvestiční provozní výdaje'!I285</f>
        <v>100000</v>
      </c>
    </row>
    <row r="128" spans="1:6" ht="12.75" hidden="1" customHeight="1" x14ac:dyDescent="0.2">
      <c r="A128" s="46" t="str">
        <f>'Neinvestiční provozní výdaje'!C290</f>
        <v>Sbor pro občanské záležitosti - běžné výdaje celkem</v>
      </c>
      <c r="B128" s="46"/>
      <c r="C128" s="35">
        <f>'Neinvestiční provozní výdaje'!F290</f>
        <v>64000</v>
      </c>
      <c r="D128" s="35">
        <f>'Neinvestiční provozní výdaje'!G290</f>
        <v>55616.75</v>
      </c>
      <c r="E128" s="36">
        <f>'Neinvestiční provozní výdaje'!H290</f>
        <v>80000</v>
      </c>
      <c r="F128" s="36">
        <f>'Neinvestiční provozní výdaje'!I290</f>
        <v>80000</v>
      </c>
    </row>
    <row r="129" spans="1:6" ht="12.75" hidden="1" customHeight="1" x14ac:dyDescent="0.2">
      <c r="A129" s="46" t="str">
        <f>'Neinvestiční provozní výdaje'!C295</f>
        <v>Ostatní kulturní činnost - běžné výdaje celkem</v>
      </c>
      <c r="B129" s="46"/>
      <c r="C129" s="35">
        <f>'Neinvestiční provozní výdaje'!F295</f>
        <v>200000</v>
      </c>
      <c r="D129" s="35">
        <f>'Neinvestiční provozní výdaje'!G295</f>
        <v>186117.02</v>
      </c>
      <c r="E129" s="36">
        <f>'Neinvestiční provozní výdaje'!H295</f>
        <v>640000</v>
      </c>
      <c r="F129" s="36">
        <f>'Neinvestiční provozní výdaje'!I295</f>
        <v>640000</v>
      </c>
    </row>
    <row r="130" spans="1:6" ht="12.75" hidden="1" customHeight="1" x14ac:dyDescent="0.2">
      <c r="A130" s="46" t="str">
        <f>'Neinvestiční provozní výdaje'!C300</f>
        <v>Benešovské slavnosti - běžné výdaje celkem</v>
      </c>
      <c r="B130" s="46"/>
      <c r="C130" s="35">
        <f>'Neinvestiční provozní výdaje'!F300</f>
        <v>200000</v>
      </c>
      <c r="D130" s="35">
        <f>'Neinvestiční provozní výdaje'!G300</f>
        <v>108000</v>
      </c>
      <c r="E130" s="36">
        <f>'Neinvestiční provozní výdaje'!H300</f>
        <v>400000</v>
      </c>
      <c r="F130" s="36">
        <f>'Neinvestiční provozní výdaje'!I300</f>
        <v>400000</v>
      </c>
    </row>
    <row r="131" spans="1:6" ht="12.75" hidden="1" customHeight="1" x14ac:dyDescent="0.2">
      <c r="A131" s="1"/>
      <c r="B131" s="1"/>
      <c r="C131" s="35">
        <f>'Neinvestiční provozní výdaje'!F303</f>
        <v>0</v>
      </c>
      <c r="D131" s="35">
        <f>'Neinvestiční provozní výdaje'!G303</f>
        <v>0</v>
      </c>
      <c r="E131" s="36">
        <f>'Neinvestiční provozní výdaje'!H303</f>
        <v>0</v>
      </c>
      <c r="F131" s="36">
        <f>'Neinvestiční provozní výdaje'!I303</f>
        <v>0</v>
      </c>
    </row>
    <row r="132" spans="1:6" ht="12.75" hidden="1" customHeight="1" x14ac:dyDescent="0.2">
      <c r="A132" s="8" t="s">
        <v>292</v>
      </c>
      <c r="B132" s="8"/>
      <c r="C132" s="33">
        <f>SUM(C125:C131)</f>
        <v>824000</v>
      </c>
      <c r="D132" s="33">
        <f t="shared" ref="D132:E132" si="20">SUM(D125:D131)</f>
        <v>662870.44000000006</v>
      </c>
      <c r="E132" s="34">
        <f t="shared" si="20"/>
        <v>1550000</v>
      </c>
      <c r="F132" s="34">
        <f t="shared" ref="F132" si="21">SUM(F125:F131)</f>
        <v>1550000</v>
      </c>
    </row>
    <row r="133" spans="1:6" ht="12.75" customHeight="1" x14ac:dyDescent="0.2">
      <c r="A133" s="45" t="str">
        <f>'Neinvestiční provozní výdaje'!C306</f>
        <v>B10. Neinvestiční provozní výdaje - odbor HS celkem</v>
      </c>
      <c r="B133" s="389">
        <v>341</v>
      </c>
      <c r="C133" s="33">
        <f>C122+C132</f>
        <v>19518000</v>
      </c>
      <c r="D133" s="33">
        <f t="shared" ref="D133:E133" si="22">D122+D132</f>
        <v>19250443.900000002</v>
      </c>
      <c r="E133" s="34">
        <f t="shared" si="22"/>
        <v>19630000</v>
      </c>
      <c r="F133" s="34">
        <f t="shared" ref="F133" si="23">F122+F132</f>
        <v>19630000</v>
      </c>
    </row>
    <row r="134" spans="1:6" ht="12.75" customHeight="1" x14ac:dyDescent="0.25">
      <c r="A134" s="447"/>
      <c r="B134" s="443"/>
      <c r="C134" s="443"/>
      <c r="D134" s="443"/>
      <c r="E134" s="443"/>
      <c r="F134" s="444"/>
    </row>
    <row r="135" spans="1:6" s="78" customFormat="1" ht="12.75" customHeight="1" x14ac:dyDescent="0.2">
      <c r="A135" s="45" t="str">
        <f>'Neinvestiční provozní výdaje'!C325</f>
        <v>B11. Komunální služby a územní rozvoj - členské příspěvky celk.</v>
      </c>
      <c r="B135" s="389">
        <v>354</v>
      </c>
      <c r="C135" s="33">
        <f>'Neinvestiční provozní výdaje'!F325</f>
        <v>126000</v>
      </c>
      <c r="D135" s="33">
        <f>'Neinvestiční provozní výdaje'!G325</f>
        <v>128737.94</v>
      </c>
      <c r="E135" s="34">
        <f>'Neinvestiční provozní výdaje'!H325</f>
        <v>135100</v>
      </c>
      <c r="F135" s="34">
        <f>'Neinvestiční provozní výdaje'!I325</f>
        <v>135100</v>
      </c>
    </row>
    <row r="136" spans="1:6" s="102" customFormat="1" ht="12.75" customHeight="1" x14ac:dyDescent="0.25">
      <c r="A136" s="447"/>
      <c r="B136" s="443"/>
      <c r="C136" s="443"/>
      <c r="D136" s="443"/>
      <c r="E136" s="443"/>
      <c r="F136" s="444"/>
    </row>
    <row r="137" spans="1:6" s="102" customFormat="1" ht="12.75" customHeight="1" x14ac:dyDescent="0.2">
      <c r="A137" s="45" t="str">
        <f>'Neinvestiční provozní výdaje'!C332</f>
        <v>B12. Infocentrum, propagace - běžné výdaje celkem</v>
      </c>
      <c r="B137" s="389">
        <v>355</v>
      </c>
      <c r="C137" s="33">
        <f>'Neinvestiční provozní výdaje'!F332</f>
        <v>0</v>
      </c>
      <c r="D137" s="33">
        <f>'Neinvestiční provozní výdaje'!G332</f>
        <v>0</v>
      </c>
      <c r="E137" s="34">
        <f>'Neinvestiční provozní výdaje'!H332</f>
        <v>200000</v>
      </c>
      <c r="F137" s="34">
        <f>'Neinvestiční provozní výdaje'!I332</f>
        <v>200000</v>
      </c>
    </row>
    <row r="138" spans="1:6" s="102" customFormat="1" ht="12.75" customHeight="1" x14ac:dyDescent="0.25">
      <c r="A138" s="447"/>
      <c r="B138" s="443"/>
      <c r="C138" s="443"/>
      <c r="D138" s="443"/>
      <c r="E138" s="443"/>
      <c r="F138" s="444"/>
    </row>
    <row r="139" spans="1:6" ht="12.75" customHeight="1" x14ac:dyDescent="0.2">
      <c r="A139" s="43" t="s">
        <v>440</v>
      </c>
      <c r="B139" s="43"/>
      <c r="C139" s="44">
        <f>C61+C63+C68+C70+C90+C96+C102+C104+C106+C133+C135+C137</f>
        <v>42500547.990000002</v>
      </c>
      <c r="D139" s="44">
        <f t="shared" ref="D139:E139" si="24">D61+D63+D68+D70+D90+D96+D102+D104+D106+D133+D135+D137</f>
        <v>45739976.400000006</v>
      </c>
      <c r="E139" s="42">
        <f t="shared" si="24"/>
        <v>61373782.670000002</v>
      </c>
      <c r="F139" s="42">
        <f t="shared" ref="F139" si="25">F61+F63+F68+F70+F90+F96+F102+F104+F106+F133+F135+F137</f>
        <v>61373782.670000002</v>
      </c>
    </row>
    <row r="140" spans="1:6" s="102" customFormat="1" ht="12.75" customHeight="1" x14ac:dyDescent="0.25">
      <c r="A140" s="100"/>
      <c r="B140" s="100"/>
      <c r="C140" s="100"/>
      <c r="D140" s="100"/>
      <c r="E140" s="101"/>
      <c r="F140" s="101"/>
    </row>
    <row r="141" spans="1:6" s="102" customFormat="1" ht="12.75" hidden="1" customHeight="1" x14ac:dyDescent="0.25">
      <c r="A141" s="100"/>
      <c r="B141" s="100"/>
      <c r="C141" s="100"/>
      <c r="D141" s="100"/>
      <c r="E141" s="101"/>
      <c r="F141" s="101"/>
    </row>
    <row r="142" spans="1:6" s="102" customFormat="1" ht="12.75" hidden="1" customHeight="1" x14ac:dyDescent="0.25">
      <c r="A142" s="100"/>
      <c r="B142" s="100"/>
      <c r="C142" s="100"/>
      <c r="D142" s="100"/>
      <c r="E142" s="101"/>
      <c r="F142" s="101"/>
    </row>
    <row r="143" spans="1:6" s="102" customFormat="1" ht="12.75" hidden="1" customHeight="1" x14ac:dyDescent="0.25">
      <c r="A143" s="100"/>
      <c r="B143" s="100"/>
      <c r="C143" s="100"/>
      <c r="D143" s="100"/>
      <c r="E143" s="101"/>
      <c r="F143" s="101"/>
    </row>
    <row r="144" spans="1:6" s="102" customFormat="1" ht="12.75" hidden="1" customHeight="1" x14ac:dyDescent="0.25">
      <c r="A144" s="100"/>
      <c r="B144" s="100"/>
      <c r="C144" s="100"/>
      <c r="D144" s="100"/>
      <c r="E144" s="101"/>
      <c r="F144" s="101"/>
    </row>
    <row r="145" spans="1:6" s="102" customFormat="1" ht="12.75" hidden="1" customHeight="1" x14ac:dyDescent="0.25">
      <c r="A145" s="100"/>
      <c r="B145" s="100"/>
      <c r="C145" s="100"/>
      <c r="D145" s="100"/>
      <c r="E145" s="101"/>
      <c r="F145" s="101"/>
    </row>
    <row r="146" spans="1:6" s="102" customFormat="1" ht="12.75" hidden="1" customHeight="1" x14ac:dyDescent="0.25">
      <c r="A146" s="100"/>
      <c r="B146" s="100"/>
      <c r="C146" s="100"/>
      <c r="D146" s="100"/>
      <c r="E146" s="101"/>
      <c r="F146" s="101"/>
    </row>
    <row r="147" spans="1:6" s="102" customFormat="1" ht="12.75" hidden="1" customHeight="1" x14ac:dyDescent="0.25">
      <c r="A147" s="100"/>
      <c r="B147" s="100"/>
      <c r="C147" s="100"/>
      <c r="D147" s="100"/>
      <c r="E147" s="101"/>
      <c r="F147" s="101"/>
    </row>
    <row r="148" spans="1:6" s="102" customFormat="1" ht="12.75" hidden="1" customHeight="1" x14ac:dyDescent="0.25">
      <c r="A148" s="100"/>
      <c r="B148" s="100"/>
      <c r="C148" s="100"/>
      <c r="D148" s="100"/>
      <c r="E148" s="101"/>
      <c r="F148" s="101"/>
    </row>
    <row r="149" spans="1:6" s="102" customFormat="1" ht="12.75" hidden="1" customHeight="1" x14ac:dyDescent="0.25">
      <c r="A149" s="100"/>
      <c r="B149" s="100"/>
      <c r="C149" s="100"/>
      <c r="D149" s="100"/>
      <c r="E149" s="101"/>
      <c r="F149" s="101"/>
    </row>
    <row r="150" spans="1:6" s="102" customFormat="1" ht="12.75" hidden="1" customHeight="1" x14ac:dyDescent="0.25">
      <c r="A150" s="100"/>
      <c r="B150" s="100"/>
      <c r="C150" s="100"/>
      <c r="D150" s="100"/>
      <c r="E150" s="101"/>
      <c r="F150" s="101"/>
    </row>
    <row r="151" spans="1:6" s="102" customFormat="1" ht="12.75" hidden="1" customHeight="1" x14ac:dyDescent="0.25">
      <c r="A151" s="100"/>
      <c r="B151" s="100"/>
      <c r="C151" s="100"/>
      <c r="D151" s="100"/>
      <c r="E151" s="101"/>
      <c r="F151" s="101"/>
    </row>
    <row r="152" spans="1:6" s="102" customFormat="1" ht="12.75" hidden="1" customHeight="1" x14ac:dyDescent="0.25">
      <c r="A152" s="100"/>
      <c r="B152" s="100"/>
      <c r="C152" s="100"/>
      <c r="D152" s="100"/>
      <c r="E152" s="101"/>
      <c r="F152" s="101"/>
    </row>
    <row r="153" spans="1:6" s="102" customFormat="1" ht="12.75" hidden="1" customHeight="1" x14ac:dyDescent="0.25">
      <c r="A153" s="100"/>
      <c r="B153" s="100"/>
      <c r="C153" s="100"/>
      <c r="D153" s="100"/>
      <c r="E153" s="101"/>
      <c r="F153" s="101"/>
    </row>
    <row r="154" spans="1:6" s="102" customFormat="1" ht="12.75" hidden="1" customHeight="1" x14ac:dyDescent="0.25">
      <c r="A154" s="100"/>
      <c r="B154" s="100"/>
      <c r="C154" s="100"/>
      <c r="D154" s="100"/>
      <c r="E154" s="101"/>
      <c r="F154" s="101"/>
    </row>
    <row r="155" spans="1:6" s="102" customFormat="1" ht="12.75" hidden="1" customHeight="1" x14ac:dyDescent="0.25">
      <c r="A155" s="100"/>
      <c r="B155" s="100"/>
      <c r="C155" s="100"/>
      <c r="D155" s="100"/>
      <c r="E155" s="101"/>
      <c r="F155" s="101"/>
    </row>
    <row r="156" spans="1:6" s="102" customFormat="1" ht="12.75" hidden="1" customHeight="1" x14ac:dyDescent="0.25">
      <c r="A156" s="100"/>
      <c r="B156" s="100"/>
      <c r="C156" s="100"/>
      <c r="D156" s="100"/>
      <c r="E156" s="101"/>
      <c r="F156" s="101"/>
    </row>
    <row r="157" spans="1:6" s="102" customFormat="1" ht="12.75" hidden="1" customHeight="1" x14ac:dyDescent="0.25">
      <c r="A157" s="100"/>
      <c r="B157" s="100"/>
      <c r="C157" s="100"/>
      <c r="D157" s="100"/>
      <c r="E157" s="101"/>
      <c r="F157" s="101"/>
    </row>
    <row r="158" spans="1:6" s="102" customFormat="1" ht="12.75" hidden="1" customHeight="1" x14ac:dyDescent="0.25">
      <c r="A158" s="100"/>
      <c r="B158" s="100"/>
      <c r="C158" s="100"/>
      <c r="D158" s="100"/>
      <c r="E158" s="101"/>
      <c r="F158" s="101"/>
    </row>
    <row r="159" spans="1:6" s="102" customFormat="1" ht="12.75" hidden="1" customHeight="1" x14ac:dyDescent="0.25">
      <c r="A159" s="100"/>
      <c r="B159" s="100"/>
      <c r="C159" s="100"/>
      <c r="D159" s="100"/>
      <c r="E159" s="101"/>
      <c r="F159" s="101"/>
    </row>
    <row r="160" spans="1:6" s="102" customFormat="1" ht="12.75" hidden="1" customHeight="1" x14ac:dyDescent="0.25">
      <c r="A160" s="100"/>
      <c r="B160" s="100"/>
      <c r="C160" s="100"/>
      <c r="D160" s="100"/>
      <c r="E160" s="101"/>
      <c r="F160" s="101"/>
    </row>
    <row r="161" spans="1:6" s="102" customFormat="1" ht="12.75" hidden="1" customHeight="1" x14ac:dyDescent="0.25">
      <c r="A161" s="100"/>
      <c r="B161" s="100"/>
      <c r="C161" s="100"/>
      <c r="D161" s="100"/>
      <c r="E161" s="101"/>
      <c r="F161" s="101"/>
    </row>
    <row r="162" spans="1:6" s="102" customFormat="1" ht="12.75" hidden="1" customHeight="1" x14ac:dyDescent="0.25">
      <c r="A162" s="100"/>
      <c r="B162" s="100"/>
      <c r="C162" s="100"/>
      <c r="D162" s="100"/>
      <c r="E162" s="101"/>
      <c r="F162" s="101"/>
    </row>
    <row r="163" spans="1:6" ht="12.75" hidden="1" customHeight="1" x14ac:dyDescent="0.2"/>
    <row r="164" spans="1:6" ht="12.75" hidden="1" customHeight="1" x14ac:dyDescent="0.2">
      <c r="A164" s="458"/>
      <c r="B164" s="458"/>
      <c r="C164" s="458"/>
      <c r="D164" s="458"/>
      <c r="E164" s="458"/>
      <c r="F164" s="12"/>
    </row>
    <row r="165" spans="1:6" s="102" customFormat="1" ht="12.75" hidden="1" customHeight="1" x14ac:dyDescent="0.2">
      <c r="A165" s="101"/>
      <c r="B165" s="101"/>
      <c r="C165" s="101"/>
      <c r="D165" s="101"/>
      <c r="E165" s="101"/>
      <c r="F165" s="101"/>
    </row>
    <row r="166" spans="1:6" ht="12.75" customHeight="1" x14ac:dyDescent="0.2">
      <c r="A166" s="78" t="s">
        <v>347</v>
      </c>
      <c r="B166" s="78"/>
    </row>
    <row r="167" spans="1:6" ht="12.75" customHeight="1" x14ac:dyDescent="0.2">
      <c r="A167" s="448" t="s">
        <v>281</v>
      </c>
      <c r="B167" s="390" t="s">
        <v>373</v>
      </c>
      <c r="C167" s="80" t="s">
        <v>93</v>
      </c>
      <c r="D167" s="79" t="s">
        <v>173</v>
      </c>
      <c r="E167" s="436" t="s">
        <v>473</v>
      </c>
      <c r="F167" s="436" t="s">
        <v>474</v>
      </c>
    </row>
    <row r="168" spans="1:6" ht="12.75" customHeight="1" x14ac:dyDescent="0.2">
      <c r="A168" s="459"/>
      <c r="B168" s="392"/>
      <c r="C168" s="83">
        <v>2021</v>
      </c>
      <c r="D168" s="82">
        <v>2021</v>
      </c>
      <c r="E168" s="437">
        <v>2022</v>
      </c>
      <c r="F168" s="437">
        <v>2022</v>
      </c>
    </row>
    <row r="169" spans="1:6" s="102" customFormat="1" ht="12.75" hidden="1" customHeight="1" x14ac:dyDescent="0.25">
      <c r="A169" s="62" t="s">
        <v>362</v>
      </c>
      <c r="B169" s="383"/>
      <c r="C169" s="460"/>
      <c r="D169" s="450"/>
      <c r="E169" s="451"/>
      <c r="F169" s="439"/>
    </row>
    <row r="170" spans="1:6" s="102" customFormat="1" ht="12.75" hidden="1" customHeight="1" x14ac:dyDescent="0.2">
      <c r="A170" s="63" t="str">
        <f>'Kapitálové výdaje'!C9</f>
        <v>Kapitálová rezerva celkem</v>
      </c>
      <c r="B170" s="63"/>
      <c r="C170" s="64">
        <f>'Kapitálové výdaje'!F9</f>
        <v>2556642.0099999998</v>
      </c>
      <c r="D170" s="64">
        <f>'Kapitálové výdaje'!G9</f>
        <v>0</v>
      </c>
      <c r="E170" s="65">
        <f>'Kapitálové výdaje'!H9</f>
        <v>0</v>
      </c>
      <c r="F170" s="65">
        <f>'Kapitálové výdaje'!I9</f>
        <v>0</v>
      </c>
    </row>
    <row r="171" spans="1:6" s="102" customFormat="1" ht="12.75" hidden="1" customHeight="1" x14ac:dyDescent="0.2">
      <c r="A171" s="63" t="str">
        <f>'Kapitálové výdaje'!C13</f>
        <v>Investiční úvěrový rámec celkem</v>
      </c>
      <c r="B171" s="63"/>
      <c r="C171" s="64">
        <f>'Kapitálové výdaje'!F13</f>
        <v>22044211</v>
      </c>
      <c r="D171" s="64">
        <f>'Kapitálové výdaje'!G13</f>
        <v>0</v>
      </c>
      <c r="E171" s="65">
        <f>'Kapitálové výdaje'!H13</f>
        <v>0</v>
      </c>
      <c r="F171" s="65">
        <f>'Kapitálové výdaje'!I13</f>
        <v>0</v>
      </c>
    </row>
    <row r="172" spans="1:6" s="107" customFormat="1" ht="12.75" customHeight="1" x14ac:dyDescent="0.2">
      <c r="A172" s="62" t="s">
        <v>363</v>
      </c>
      <c r="B172" s="389">
        <v>999</v>
      </c>
      <c r="C172" s="66">
        <f>SUM(C170:C171)</f>
        <v>24600853.009999998</v>
      </c>
      <c r="D172" s="66">
        <f t="shared" ref="D172:E172" si="26">SUM(D170:D171)</f>
        <v>0</v>
      </c>
      <c r="E172" s="67">
        <f t="shared" si="26"/>
        <v>0</v>
      </c>
      <c r="F172" s="67">
        <f t="shared" ref="F172" si="27">SUM(F170:F171)</f>
        <v>0</v>
      </c>
    </row>
    <row r="173" spans="1:6" s="102" customFormat="1" ht="12.75" customHeight="1" x14ac:dyDescent="0.25">
      <c r="A173" s="408"/>
      <c r="B173" s="409"/>
      <c r="C173" s="409"/>
      <c r="D173" s="409"/>
      <c r="E173" s="409"/>
      <c r="F173" s="410"/>
    </row>
    <row r="174" spans="1:6" s="102" customFormat="1" ht="12.75" hidden="1" customHeight="1" x14ac:dyDescent="0.25">
      <c r="A174" s="62" t="s">
        <v>364</v>
      </c>
      <c r="B174" s="383"/>
      <c r="C174" s="460"/>
      <c r="D174" s="450"/>
      <c r="E174" s="451"/>
      <c r="F174" s="439"/>
    </row>
    <row r="175" spans="1:6" s="102" customFormat="1" ht="12.75" hidden="1" customHeight="1" x14ac:dyDescent="0.2">
      <c r="A175" s="63" t="str">
        <f>'Kapitálové výdaje'!C25</f>
        <v>Školní jídelna celkem</v>
      </c>
      <c r="B175" s="63"/>
      <c r="C175" s="64">
        <f>'Kapitálové výdaje'!F25</f>
        <v>300000</v>
      </c>
      <c r="D175" s="64">
        <f>'Kapitálové výdaje'!G25</f>
        <v>300000</v>
      </c>
      <c r="E175" s="65">
        <f>'Kapitálové výdaje'!H25</f>
        <v>0</v>
      </c>
      <c r="F175" s="65">
        <f>'Kapitálové výdaje'!I25</f>
        <v>0</v>
      </c>
    </row>
    <row r="176" spans="1:6" s="102" customFormat="1" ht="12.75" hidden="1" customHeight="1" x14ac:dyDescent="0.2">
      <c r="A176" s="63" t="str">
        <f>'Kapitálové výdaje'!C32</f>
        <v>Základní a mateřská škola celkem</v>
      </c>
      <c r="B176" s="63"/>
      <c r="C176" s="64">
        <f>'Kapitálové výdaje'!F32</f>
        <v>893600</v>
      </c>
      <c r="D176" s="64">
        <f>'Kapitálové výdaje'!G32</f>
        <v>2309711</v>
      </c>
      <c r="E176" s="65">
        <f>'Kapitálové výdaje'!H32</f>
        <v>0</v>
      </c>
      <c r="F176" s="65">
        <f>'Kapitálové výdaje'!I32</f>
        <v>0</v>
      </c>
    </row>
    <row r="177" spans="1:6" s="102" customFormat="1" ht="12.75" hidden="1" customHeight="1" x14ac:dyDescent="0.2">
      <c r="A177" s="63" t="str">
        <f>'Kapitálové výdaje'!C39</f>
        <v>Služby města celkem</v>
      </c>
      <c r="B177" s="63"/>
      <c r="C177" s="64">
        <f>'Kapitálové výdaje'!F39</f>
        <v>0</v>
      </c>
      <c r="D177" s="64">
        <f>'Kapitálové výdaje'!G39</f>
        <v>0</v>
      </c>
      <c r="E177" s="65">
        <f>'Kapitálové výdaje'!H39</f>
        <v>0</v>
      </c>
      <c r="F177" s="65">
        <f>'Kapitálové výdaje'!I39</f>
        <v>0</v>
      </c>
    </row>
    <row r="178" spans="1:6" s="102" customFormat="1" ht="12.75" hidden="1" customHeight="1" x14ac:dyDescent="0.2">
      <c r="A178" s="63" t="str">
        <f>'Kapitálové výdaje'!C45</f>
        <v>Městská policie celkem</v>
      </c>
      <c r="B178" s="63"/>
      <c r="C178" s="64">
        <f>'Kapitálové výdaje'!F45</f>
        <v>50000</v>
      </c>
      <c r="D178" s="64">
        <f>'Kapitálové výdaje'!G45</f>
        <v>304121</v>
      </c>
      <c r="E178" s="65">
        <f>'Kapitálové výdaje'!H45</f>
        <v>150000</v>
      </c>
      <c r="F178" s="65">
        <f>'Kapitálové výdaje'!I45</f>
        <v>150000</v>
      </c>
    </row>
    <row r="179" spans="1:6" s="102" customFormat="1" ht="12.75" hidden="1" customHeight="1" x14ac:dyDescent="0.2">
      <c r="A179" s="63" t="str">
        <f>'Kapitálové výdaje'!C58</f>
        <v>Sbor dobrovolných hasičů celkem</v>
      </c>
      <c r="B179" s="63"/>
      <c r="C179" s="64">
        <f>'Kapitálové výdaje'!F58</f>
        <v>294000</v>
      </c>
      <c r="D179" s="64">
        <f>'Kapitálové výdaje'!G58</f>
        <v>685603.5</v>
      </c>
      <c r="E179" s="65">
        <f>'Kapitálové výdaje'!H58</f>
        <v>0</v>
      </c>
      <c r="F179" s="65">
        <f>'Kapitálové výdaje'!I58</f>
        <v>0</v>
      </c>
    </row>
    <row r="180" spans="1:6" s="102" customFormat="1" ht="12.75" hidden="1" customHeight="1" x14ac:dyDescent="0.2">
      <c r="A180" s="63" t="str">
        <f>'Kapitálové výdaje'!C64</f>
        <v>Městská knihovna celkem</v>
      </c>
      <c r="B180" s="63"/>
      <c r="C180" s="64">
        <f>'Kapitálové výdaje'!F64</f>
        <v>0</v>
      </c>
      <c r="D180" s="64">
        <f>'Kapitálové výdaje'!G64</f>
        <v>399564.97</v>
      </c>
      <c r="E180" s="65">
        <f>'Kapitálové výdaje'!H64</f>
        <v>0</v>
      </c>
      <c r="F180" s="65">
        <f>'Kapitálové výdaje'!I64</f>
        <v>0</v>
      </c>
    </row>
    <row r="181" spans="1:6" s="107" customFormat="1" ht="12.75" customHeight="1" x14ac:dyDescent="0.2">
      <c r="A181" s="62" t="s">
        <v>365</v>
      </c>
      <c r="B181" s="6">
        <v>321</v>
      </c>
      <c r="C181" s="66">
        <f>SUM(C175:C180)</f>
        <v>1537600</v>
      </c>
      <c r="D181" s="66">
        <f t="shared" ref="D181:E181" si="28">SUM(D175:D180)</f>
        <v>3999000.4699999997</v>
      </c>
      <c r="E181" s="407">
        <f t="shared" si="28"/>
        <v>150000</v>
      </c>
      <c r="F181" s="407">
        <f t="shared" ref="F181" si="29">SUM(F175:F180)</f>
        <v>150000</v>
      </c>
    </row>
    <row r="182" spans="1:6" s="102" customFormat="1" ht="12.75" customHeight="1" x14ac:dyDescent="0.25">
      <c r="A182" s="408"/>
      <c r="B182" s="409"/>
      <c r="C182" s="409"/>
      <c r="D182" s="409"/>
      <c r="E182" s="409"/>
      <c r="F182" s="410"/>
    </row>
    <row r="183" spans="1:6" s="102" customFormat="1" ht="12.75" hidden="1" customHeight="1" x14ac:dyDescent="0.25">
      <c r="A183" s="62" t="s">
        <v>366</v>
      </c>
      <c r="B183" s="383"/>
      <c r="C183" s="460"/>
      <c r="D183" s="450"/>
      <c r="E183" s="451"/>
      <c r="F183" s="439"/>
    </row>
    <row r="184" spans="1:6" s="102" customFormat="1" ht="12.75" hidden="1" customHeight="1" x14ac:dyDescent="0.25">
      <c r="A184" s="63" t="str">
        <f>'Kapitálové výdaje'!C72</f>
        <v>Územní plán</v>
      </c>
      <c r="B184" s="63"/>
      <c r="C184" s="64">
        <f>'Kapitálové výdaje'!F72</f>
        <v>200000</v>
      </c>
      <c r="D184" s="68">
        <f>'Kapitálové výdaje'!G72</f>
        <v>352110</v>
      </c>
      <c r="E184" s="65">
        <f>'Kapitálové výdaje'!H72</f>
        <v>0</v>
      </c>
      <c r="F184" s="65">
        <f>'Kapitálové výdaje'!I72</f>
        <v>0</v>
      </c>
    </row>
    <row r="185" spans="1:6" s="102" customFormat="1" ht="12.75" hidden="1" customHeight="1" x14ac:dyDescent="0.25">
      <c r="A185" s="63" t="str">
        <f>'Kapitálové výdaje'!C73</f>
        <v>Stavba chodníku horní část ul. Českolipská</v>
      </c>
      <c r="B185" s="63"/>
      <c r="C185" s="64">
        <f>'Kapitálové výdaje'!F73</f>
        <v>0</v>
      </c>
      <c r="D185" s="68">
        <f>'Kapitálové výdaje'!G73</f>
        <v>0</v>
      </c>
      <c r="E185" s="65">
        <f>'Kapitálové výdaje'!H73</f>
        <v>2027183</v>
      </c>
      <c r="F185" s="65">
        <f>'Kapitálové výdaje'!I73</f>
        <v>2027183</v>
      </c>
    </row>
    <row r="186" spans="1:6" s="102" customFormat="1" ht="12.75" hidden="1" customHeight="1" x14ac:dyDescent="0.25">
      <c r="A186" s="63" t="str">
        <f>'Kapitálové výdaje'!C74</f>
        <v xml:space="preserve">PD - vodní zdroj Ovesná </v>
      </c>
      <c r="B186" s="63"/>
      <c r="C186" s="64">
        <f>'Kapitálové výdaje'!F74</f>
        <v>0</v>
      </c>
      <c r="D186" s="68">
        <f>'Kapitálové výdaje'!G74</f>
        <v>0</v>
      </c>
      <c r="E186" s="65">
        <f>'Kapitálové výdaje'!H74</f>
        <v>150000</v>
      </c>
      <c r="F186" s="65">
        <f>'Kapitálové výdaje'!I74</f>
        <v>150000</v>
      </c>
    </row>
    <row r="187" spans="1:6" s="102" customFormat="1" ht="12.75" hidden="1" customHeight="1" x14ac:dyDescent="0.25">
      <c r="A187" s="63" t="str">
        <f>'Kapitálové výdaje'!C75</f>
        <v>Vodní zdroj Ovesná  dotace 60 %</v>
      </c>
      <c r="B187" s="63"/>
      <c r="C187" s="64">
        <f>'Kapitálové výdaje'!F75</f>
        <v>0</v>
      </c>
      <c r="D187" s="68">
        <f>'Kapitálové výdaje'!G75</f>
        <v>0</v>
      </c>
      <c r="E187" s="65">
        <f>'Kapitálové výdaje'!H75</f>
        <v>4776830</v>
      </c>
      <c r="F187" s="65">
        <f>'Kapitálové výdaje'!I75</f>
        <v>4776830</v>
      </c>
    </row>
    <row r="188" spans="1:6" s="102" customFormat="1" ht="12.75" hidden="1" customHeight="1" x14ac:dyDescent="0.25">
      <c r="A188" s="63" t="str">
        <f>'Kapitálové výdaje'!C76</f>
        <v>PD revitalizace sportovišť</v>
      </c>
      <c r="B188" s="63"/>
      <c r="C188" s="64">
        <f>'Kapitálové výdaje'!F76</f>
        <v>200000</v>
      </c>
      <c r="D188" s="68">
        <f>'Kapitálové výdaje'!G76</f>
        <v>197686.17</v>
      </c>
      <c r="E188" s="65">
        <f>'Kapitálové výdaje'!H76</f>
        <v>0</v>
      </c>
      <c r="F188" s="65">
        <f>'Kapitálové výdaje'!I76</f>
        <v>0</v>
      </c>
    </row>
    <row r="189" spans="1:6" s="102" customFormat="1" ht="12.75" hidden="1" customHeight="1" x14ac:dyDescent="0.25">
      <c r="A189" s="63" t="str">
        <f>'Kapitálové výdaje'!C77</f>
        <v>PD zavlažování fotbalového hřiště Nádražní ul.</v>
      </c>
      <c r="B189" s="63"/>
      <c r="C189" s="64">
        <f>'Kapitálové výdaje'!F77</f>
        <v>0</v>
      </c>
      <c r="D189" s="68" t="str">
        <f>'Kapitálové výdaje'!G77</f>
        <v xml:space="preserve"> </v>
      </c>
      <c r="E189" s="65">
        <f>'Kapitálové výdaje'!H77</f>
        <v>200000</v>
      </c>
      <c r="F189" s="65">
        <f>'Kapitálové výdaje'!I77</f>
        <v>200000</v>
      </c>
    </row>
    <row r="190" spans="1:6" s="102" customFormat="1" ht="12.75" hidden="1" customHeight="1" x14ac:dyDescent="0.25">
      <c r="A190" s="63" t="str">
        <f>'Kapitálové výdaje'!C78</f>
        <v xml:space="preserve">Naučná stezka Ostrý </v>
      </c>
      <c r="B190" s="63"/>
      <c r="C190" s="64">
        <f>'Kapitálové výdaje'!F78</f>
        <v>0</v>
      </c>
      <c r="D190" s="68" t="str">
        <f>'Kapitálové výdaje'!G78</f>
        <v xml:space="preserve"> </v>
      </c>
      <c r="E190" s="65">
        <f>'Kapitálové výdaje'!H78</f>
        <v>200000</v>
      </c>
      <c r="F190" s="65">
        <f>'Kapitálové výdaje'!I78</f>
        <v>200000</v>
      </c>
    </row>
    <row r="191" spans="1:6" s="102" customFormat="1" ht="12.75" hidden="1" customHeight="1" x14ac:dyDescent="0.25">
      <c r="A191" s="63" t="str">
        <f>'Kapitálové výdaje'!C79</f>
        <v>Přístřešek na cyklostezce</v>
      </c>
      <c r="B191" s="63"/>
      <c r="C191" s="64">
        <f>'Kapitálové výdaje'!F79</f>
        <v>0</v>
      </c>
      <c r="D191" s="68">
        <f>'Kapitálové výdaje'!G79</f>
        <v>0</v>
      </c>
      <c r="E191" s="65">
        <f>'Kapitálové výdaje'!H79</f>
        <v>180000</v>
      </c>
      <c r="F191" s="65">
        <f>'Kapitálové výdaje'!I79</f>
        <v>180000</v>
      </c>
    </row>
    <row r="192" spans="1:6" s="102" customFormat="1" ht="12.75" hidden="1" customHeight="1" x14ac:dyDescent="0.25">
      <c r="A192" s="63" t="str">
        <f>'Kapitálové výdaje'!C80</f>
        <v>Rezerva kapitálových výdajů odboru</v>
      </c>
      <c r="B192" s="63"/>
      <c r="C192" s="64">
        <f>'Kapitálové výdaje'!F80</f>
        <v>0</v>
      </c>
      <c r="D192" s="68">
        <f>'Kapitálové výdaje'!G80</f>
        <v>0</v>
      </c>
      <c r="E192" s="65">
        <f>'Kapitálové výdaje'!H80</f>
        <v>700000</v>
      </c>
      <c r="F192" s="65">
        <f>'Kapitálové výdaje'!I80</f>
        <v>700000</v>
      </c>
    </row>
    <row r="193" spans="1:6" s="102" customFormat="1" ht="12.75" hidden="1" customHeight="1" x14ac:dyDescent="0.25">
      <c r="A193" s="63"/>
      <c r="B193" s="63"/>
      <c r="C193" s="64">
        <f>'Kapitálové výdaje'!F81</f>
        <v>0</v>
      </c>
      <c r="D193" s="68">
        <f>'Kapitálové výdaje'!G81</f>
        <v>0</v>
      </c>
      <c r="E193" s="65">
        <f>'Kapitálové výdaje'!H81</f>
        <v>0</v>
      </c>
      <c r="F193" s="65">
        <f>'Kapitálové výdaje'!I81</f>
        <v>0</v>
      </c>
    </row>
    <row r="194" spans="1:6" s="102" customFormat="1" ht="12.75" hidden="1" customHeight="1" x14ac:dyDescent="0.25">
      <c r="A194" s="63"/>
      <c r="B194" s="63"/>
      <c r="C194" s="64">
        <f>'Kapitálové výdaje'!F82</f>
        <v>0</v>
      </c>
      <c r="D194" s="68">
        <f>'Kapitálové výdaje'!G82</f>
        <v>0</v>
      </c>
      <c r="E194" s="65">
        <f>'Kapitálové výdaje'!H82</f>
        <v>0</v>
      </c>
      <c r="F194" s="65">
        <f>'Kapitálové výdaje'!I82</f>
        <v>0</v>
      </c>
    </row>
    <row r="195" spans="1:6" s="102" customFormat="1" ht="12.75" hidden="1" customHeight="1" x14ac:dyDescent="0.25">
      <c r="A195" s="63"/>
      <c r="B195" s="63"/>
      <c r="C195" s="64">
        <f>'Kapitálové výdaje'!F83</f>
        <v>0</v>
      </c>
      <c r="D195" s="68">
        <f>'Kapitálové výdaje'!G83</f>
        <v>0</v>
      </c>
      <c r="E195" s="65">
        <f>'Kapitálové výdaje'!H83</f>
        <v>0</v>
      </c>
      <c r="F195" s="65">
        <f>'Kapitálové výdaje'!I83</f>
        <v>0</v>
      </c>
    </row>
    <row r="196" spans="1:6" s="102" customFormat="1" ht="12.75" hidden="1" customHeight="1" x14ac:dyDescent="0.25">
      <c r="A196" s="63"/>
      <c r="B196" s="63"/>
      <c r="C196" s="64">
        <f>'Kapitálové výdaje'!F84</f>
        <v>0</v>
      </c>
      <c r="D196" s="68">
        <f>'Kapitálové výdaje'!G84</f>
        <v>0</v>
      </c>
      <c r="E196" s="65">
        <f>'Kapitálové výdaje'!H84</f>
        <v>0</v>
      </c>
      <c r="F196" s="65">
        <f>'Kapitálové výdaje'!I84</f>
        <v>0</v>
      </c>
    </row>
    <row r="197" spans="1:6" s="102" customFormat="1" ht="12.75" hidden="1" customHeight="1" x14ac:dyDescent="0.25">
      <c r="A197" s="69"/>
      <c r="B197" s="69"/>
      <c r="C197" s="64">
        <f>'Kapitálové výdaje'!F85</f>
        <v>0</v>
      </c>
      <c r="D197" s="68">
        <f>'Kapitálové výdaje'!G85</f>
        <v>0</v>
      </c>
      <c r="E197" s="65">
        <f>'Kapitálové výdaje'!H85</f>
        <v>0</v>
      </c>
      <c r="F197" s="65">
        <f>'Kapitálové výdaje'!I85</f>
        <v>0</v>
      </c>
    </row>
    <row r="198" spans="1:6" s="107" customFormat="1" ht="12.75" hidden="1" customHeight="1" x14ac:dyDescent="0.2">
      <c r="A198" s="62" t="s">
        <v>367</v>
      </c>
      <c r="B198" s="62"/>
      <c r="C198" s="66">
        <f>SUM(C184:C197)</f>
        <v>400000</v>
      </c>
      <c r="D198" s="66">
        <f t="shared" ref="D198:E198" si="30">SUM(D184:D197)</f>
        <v>549796.17000000004</v>
      </c>
      <c r="E198" s="67">
        <f t="shared" si="30"/>
        <v>8234013</v>
      </c>
      <c r="F198" s="67">
        <f t="shared" ref="F198" si="31">SUM(F184:F197)</f>
        <v>8234013</v>
      </c>
    </row>
    <row r="199" spans="1:6" s="107" customFormat="1" ht="12.75" hidden="1" customHeight="1" x14ac:dyDescent="0.25">
      <c r="A199" s="447"/>
      <c r="B199" s="456"/>
      <c r="C199" s="456"/>
      <c r="D199" s="456"/>
      <c r="E199" s="457"/>
      <c r="F199" s="440"/>
    </row>
    <row r="200" spans="1:6" s="102" customFormat="1" ht="12.75" hidden="1" customHeight="1" x14ac:dyDescent="0.2">
      <c r="A200" s="62" t="s">
        <v>368</v>
      </c>
      <c r="B200" s="383"/>
      <c r="C200" s="461"/>
      <c r="D200" s="462"/>
      <c r="E200" s="463"/>
      <c r="F200" s="439"/>
    </row>
    <row r="201" spans="1:6" s="102" customFormat="1" ht="12.75" hidden="1" customHeight="1" x14ac:dyDescent="0.2">
      <c r="A201" s="63" t="str">
        <f>'Kapitálové výdaje'!C90</f>
        <v>Investiční bezúročná půjčka občanům od SFŽP (kotle) celkem</v>
      </c>
      <c r="B201" s="63"/>
      <c r="C201" s="64">
        <f>'Kapitálové výdaje'!F90</f>
        <v>750000</v>
      </c>
      <c r="D201" s="64">
        <f>'Kapitálové výdaje'!G90</f>
        <v>300000</v>
      </c>
      <c r="E201" s="65">
        <f>'Kapitálové výdaje'!H90</f>
        <v>450000</v>
      </c>
      <c r="F201" s="65">
        <f>'Kapitálové výdaje'!I90</f>
        <v>450000</v>
      </c>
    </row>
    <row r="202" spans="1:6" s="102" customFormat="1" ht="12.75" hidden="1" customHeight="1" x14ac:dyDescent="0.2">
      <c r="A202" s="63" t="str">
        <f>'Kapitálové výdaje'!C112</f>
        <v>Rekonstrukce Nerudova 689 (CDM) celkem</v>
      </c>
      <c r="B202" s="63"/>
      <c r="C202" s="64">
        <f>'Kapitálové výdaje'!F112</f>
        <v>21361128</v>
      </c>
      <c r="D202" s="64">
        <f>'Kapitálové výdaje'!G112</f>
        <v>11159171.43</v>
      </c>
      <c r="E202" s="65">
        <f>'Kapitálové výdaje'!H112</f>
        <v>15265098</v>
      </c>
      <c r="F202" s="65">
        <f>'Kapitálové výdaje'!I112</f>
        <v>15265098</v>
      </c>
    </row>
    <row r="203" spans="1:6" s="102" customFormat="1" ht="12.75" hidden="1" customHeight="1" x14ac:dyDescent="0.2">
      <c r="A203" s="63" t="str">
        <f>'Kapitálové výdaje'!C118</f>
        <v>Revitalizace zeleně (realizace) celkem</v>
      </c>
      <c r="B203" s="63"/>
      <c r="C203" s="64">
        <f>'Kapitálové výdaje'!F118</f>
        <v>0</v>
      </c>
      <c r="D203" s="64">
        <f>'Kapitálové výdaje'!G118</f>
        <v>0</v>
      </c>
      <c r="E203" s="65">
        <f>'Kapitálové výdaje'!H118</f>
        <v>0</v>
      </c>
      <c r="F203" s="65">
        <f>'Kapitálové výdaje'!I118</f>
        <v>0</v>
      </c>
    </row>
    <row r="204" spans="1:6" s="102" customFormat="1" ht="12.75" hidden="1" customHeight="1" x14ac:dyDescent="0.2">
      <c r="A204" s="63" t="str">
        <f>'Kapitálové výdaje'!C125</f>
        <v>Stavební úpravy a technologie do kuchyně MŠ celkem</v>
      </c>
      <c r="B204" s="63"/>
      <c r="C204" s="64">
        <f>'Kapitálové výdaje'!F125</f>
        <v>0</v>
      </c>
      <c r="D204" s="64">
        <f>'Kapitálové výdaje'!G125</f>
        <v>0</v>
      </c>
      <c r="E204" s="65">
        <f>'Kapitálové výdaje'!H125</f>
        <v>962312</v>
      </c>
      <c r="F204" s="65">
        <f>'Kapitálové výdaje'!I125</f>
        <v>962312</v>
      </c>
    </row>
    <row r="205" spans="1:6" s="102" customFormat="1" ht="12.75" hidden="1" customHeight="1" x14ac:dyDescent="0.2">
      <c r="A205" s="63" t="str">
        <f>'Kapitálové výdaje'!C128</f>
        <v>Ostatní kapitálové výdaje</v>
      </c>
      <c r="B205" s="63"/>
      <c r="C205" s="64">
        <f>'Kapitálové výdaje'!F130</f>
        <v>0</v>
      </c>
      <c r="D205" s="64">
        <f>'Kapitálové výdaje'!G130</f>
        <v>4969760.49</v>
      </c>
      <c r="E205" s="65">
        <f>'Kapitálové výdaje'!H130</f>
        <v>0</v>
      </c>
      <c r="F205" s="65">
        <f>'Kapitálové výdaje'!I130</f>
        <v>0</v>
      </c>
    </row>
    <row r="206" spans="1:6" s="102" customFormat="1" ht="12.75" hidden="1" customHeight="1" x14ac:dyDescent="0.2">
      <c r="A206" s="63">
        <f>'Kapitálové výdaje'!C133</f>
        <v>0</v>
      </c>
      <c r="B206" s="63"/>
      <c r="C206" s="64">
        <f>'Kapitálové výdaje'!F135</f>
        <v>0</v>
      </c>
      <c r="D206" s="64">
        <f>'Kapitálové výdaje'!G135</f>
        <v>0</v>
      </c>
      <c r="E206" s="65">
        <f>'Kapitálové výdaje'!H135</f>
        <v>0</v>
      </c>
      <c r="F206" s="65">
        <f>'Kapitálové výdaje'!I135</f>
        <v>0</v>
      </c>
    </row>
    <row r="207" spans="1:6" s="102" customFormat="1" ht="12.75" hidden="1" customHeight="1" x14ac:dyDescent="0.2">
      <c r="A207" s="62" t="s">
        <v>369</v>
      </c>
      <c r="B207" s="62"/>
      <c r="C207" s="66">
        <f>SUM(C201:C206)</f>
        <v>22111128</v>
      </c>
      <c r="D207" s="66">
        <f t="shared" ref="D207:E207" si="32">SUM(D201:D206)</f>
        <v>16428931.92</v>
      </c>
      <c r="E207" s="67">
        <f t="shared" si="32"/>
        <v>16677410</v>
      </c>
      <c r="F207" s="67">
        <f t="shared" ref="F207" si="33">SUM(F201:F206)</f>
        <v>16677410</v>
      </c>
    </row>
    <row r="208" spans="1:6" s="102" customFormat="1" ht="12.75" customHeight="1" x14ac:dyDescent="0.2">
      <c r="A208" s="62" t="s">
        <v>370</v>
      </c>
      <c r="B208" s="389">
        <v>123</v>
      </c>
      <c r="C208" s="66">
        <f>C198+C207</f>
        <v>22511128</v>
      </c>
      <c r="D208" s="66">
        <f t="shared" ref="D208:E208" si="34">D198+D207</f>
        <v>16978728.09</v>
      </c>
      <c r="E208" s="67">
        <f t="shared" si="34"/>
        <v>24911423</v>
      </c>
      <c r="F208" s="67">
        <f t="shared" ref="F208" si="35">F198+F207</f>
        <v>24911423</v>
      </c>
    </row>
    <row r="209" spans="1:6" s="102" customFormat="1" ht="12.75" customHeight="1" x14ac:dyDescent="0.25">
      <c r="A209" s="408"/>
      <c r="B209" s="409"/>
      <c r="C209" s="409"/>
      <c r="D209" s="409"/>
      <c r="E209" s="409"/>
      <c r="F209" s="410"/>
    </row>
    <row r="210" spans="1:6" s="102" customFormat="1" ht="12.75" hidden="1" customHeight="1" x14ac:dyDescent="0.2">
      <c r="A210" s="62" t="s">
        <v>435</v>
      </c>
      <c r="B210" s="383"/>
      <c r="C210" s="461"/>
      <c r="D210" s="462"/>
      <c r="E210" s="463"/>
      <c r="F210" s="439"/>
    </row>
    <row r="211" spans="1:6" s="102" customFormat="1" ht="12.75" hidden="1" customHeight="1" x14ac:dyDescent="0.2">
      <c r="A211" s="413" t="str">
        <f>'Kapitálové výdaje'!C152</f>
        <v>Činnost místní správy - rekonstrukce PC sítě</v>
      </c>
      <c r="B211" s="413"/>
      <c r="C211" s="217">
        <f>'Kapitálové výdaje'!F152</f>
        <v>0</v>
      </c>
      <c r="D211" s="217">
        <f>'Kapitálové výdaje'!G152</f>
        <v>186336.37</v>
      </c>
      <c r="E211" s="218">
        <f>'Kapitálové výdaje'!H152</f>
        <v>200000</v>
      </c>
      <c r="F211" s="218">
        <f>'Kapitálové výdaje'!I152</f>
        <v>200000</v>
      </c>
    </row>
    <row r="212" spans="1:6" s="102" customFormat="1" ht="12.75" customHeight="1" x14ac:dyDescent="0.2">
      <c r="A212" s="62" t="s">
        <v>436</v>
      </c>
      <c r="B212" s="389">
        <v>341</v>
      </c>
      <c r="C212" s="66">
        <f>SUM(C211:C211)</f>
        <v>0</v>
      </c>
      <c r="D212" s="66">
        <f>SUM(D211:D211)</f>
        <v>186336.37</v>
      </c>
      <c r="E212" s="67">
        <f>SUM(E211:E211)</f>
        <v>200000</v>
      </c>
      <c r="F212" s="67">
        <f>SUM(F211:F211)</f>
        <v>200000</v>
      </c>
    </row>
    <row r="213" spans="1:6" s="102" customFormat="1" ht="12.75" customHeight="1" x14ac:dyDescent="0.25">
      <c r="A213" s="408"/>
      <c r="B213" s="409"/>
      <c r="C213" s="409"/>
      <c r="D213" s="409"/>
      <c r="E213" s="409"/>
      <c r="F213" s="410"/>
    </row>
    <row r="214" spans="1:6" ht="12.75" hidden="1" customHeight="1" x14ac:dyDescent="0.2">
      <c r="A214" s="43" t="s">
        <v>371</v>
      </c>
      <c r="B214" s="43"/>
      <c r="C214" s="44">
        <f>C170+C181+C208+C212</f>
        <v>26605370.009999998</v>
      </c>
      <c r="D214" s="44">
        <f>D170+D181+D208+D212</f>
        <v>21164064.93</v>
      </c>
      <c r="E214" s="42">
        <f>E170+E181+E208+E212</f>
        <v>25261423</v>
      </c>
      <c r="F214" s="42">
        <f>F170+F181+F208+F212</f>
        <v>25261423</v>
      </c>
    </row>
    <row r="215" spans="1:6" s="102" customFormat="1" ht="12.75" hidden="1" customHeight="1" x14ac:dyDescent="0.2">
      <c r="A215" s="43" t="s">
        <v>116</v>
      </c>
      <c r="B215" s="43"/>
      <c r="C215" s="44">
        <f>C171</f>
        <v>22044211</v>
      </c>
      <c r="D215" s="44">
        <f>D171</f>
        <v>0</v>
      </c>
      <c r="E215" s="42">
        <f>E171</f>
        <v>0</v>
      </c>
      <c r="F215" s="42">
        <f>F171</f>
        <v>0</v>
      </c>
    </row>
    <row r="216" spans="1:6" s="102" customFormat="1" ht="12.75" customHeight="1" x14ac:dyDescent="0.2">
      <c r="A216" s="43" t="s">
        <v>372</v>
      </c>
      <c r="B216" s="43"/>
      <c r="C216" s="44">
        <f>SUM(C214:C215)</f>
        <v>48649581.009999998</v>
      </c>
      <c r="D216" s="44">
        <f t="shared" ref="D216:E216" si="36">SUM(D214:D215)</f>
        <v>21164064.93</v>
      </c>
      <c r="E216" s="42">
        <f t="shared" si="36"/>
        <v>25261423</v>
      </c>
      <c r="F216" s="42">
        <f t="shared" ref="F216" si="37">SUM(F214:F215)</f>
        <v>25261423</v>
      </c>
    </row>
    <row r="217" spans="1:6" ht="12.75" customHeight="1" x14ac:dyDescent="0.2">
      <c r="A217" s="74" t="s">
        <v>189</v>
      </c>
      <c r="B217" s="74"/>
      <c r="E217" s="196"/>
      <c r="F217" s="196" t="s">
        <v>217</v>
      </c>
    </row>
    <row r="218" spans="1:6" ht="12.75" customHeight="1" x14ac:dyDescent="0.25">
      <c r="A218" s="445" t="s">
        <v>280</v>
      </c>
      <c r="B218" s="446"/>
      <c r="C218" s="446"/>
      <c r="D218" s="446"/>
      <c r="E218" s="446"/>
      <c r="F218" s="446"/>
    </row>
    <row r="219" spans="1:6" s="102" customFormat="1" ht="12.75" hidden="1" customHeight="1" x14ac:dyDescent="0.2">
      <c r="A219" s="101"/>
      <c r="B219" s="101"/>
      <c r="C219" s="101"/>
      <c r="D219" s="101"/>
      <c r="E219" s="101"/>
      <c r="F219" s="101"/>
    </row>
    <row r="220" spans="1:6" ht="12.75" customHeight="1" x14ac:dyDescent="0.2">
      <c r="A220" s="78" t="s">
        <v>282</v>
      </c>
      <c r="B220" s="78"/>
    </row>
    <row r="221" spans="1:6" ht="12.75" customHeight="1" x14ac:dyDescent="0.2">
      <c r="A221" s="448" t="s">
        <v>281</v>
      </c>
      <c r="B221" s="377" t="s">
        <v>373</v>
      </c>
      <c r="C221" s="80" t="s">
        <v>93</v>
      </c>
      <c r="D221" s="79" t="s">
        <v>173</v>
      </c>
      <c r="E221" s="436" t="s">
        <v>473</v>
      </c>
      <c r="F221" s="436" t="s">
        <v>474</v>
      </c>
    </row>
    <row r="222" spans="1:6" ht="12.75" customHeight="1" x14ac:dyDescent="0.2">
      <c r="A222" s="464"/>
      <c r="B222" s="384"/>
      <c r="C222" s="83">
        <v>2021</v>
      </c>
      <c r="D222" s="82">
        <v>2021</v>
      </c>
      <c r="E222" s="437">
        <v>2022</v>
      </c>
      <c r="F222" s="437">
        <v>2022</v>
      </c>
    </row>
    <row r="223" spans="1:6" s="102" customFormat="1" ht="12.75" customHeight="1" x14ac:dyDescent="0.25">
      <c r="A223" s="62" t="s">
        <v>318</v>
      </c>
      <c r="B223" s="383"/>
      <c r="C223" s="442"/>
      <c r="D223" s="443"/>
      <c r="E223" s="443"/>
      <c r="F223" s="444"/>
    </row>
    <row r="224" spans="1:6" s="102" customFormat="1" ht="12.75" customHeight="1" x14ac:dyDescent="0.2">
      <c r="A224" s="63" t="str">
        <f>'Vydané transfery neinvestiční'!D6</f>
        <v>Základní a Mateřská škola - na provoz</v>
      </c>
      <c r="B224" s="389">
        <v>300</v>
      </c>
      <c r="C224" s="64">
        <f>'Vydané transfery neinvestiční'!G6</f>
        <v>5022000</v>
      </c>
      <c r="D224" s="64">
        <f>'Vydané transfery neinvestiční'!H6</f>
        <v>5022000</v>
      </c>
      <c r="E224" s="65">
        <f>'Vydané transfery neinvestiční'!I6</f>
        <v>5400000</v>
      </c>
      <c r="F224" s="65">
        <f>'Vydané transfery neinvestiční'!J6</f>
        <v>5400000</v>
      </c>
    </row>
    <row r="225" spans="1:6" s="102" customFormat="1" ht="12.75" customHeight="1" x14ac:dyDescent="0.2">
      <c r="A225" s="63" t="str">
        <f>'Vydané transfery neinvestiční'!D7</f>
        <v>Služby města - na provoz</v>
      </c>
      <c r="B225" s="389">
        <v>361</v>
      </c>
      <c r="C225" s="64">
        <f>'Vydané transfery neinvestiční'!G7</f>
        <v>10688100</v>
      </c>
      <c r="D225" s="64">
        <f>'Vydané transfery neinvestiční'!H7</f>
        <v>10838100</v>
      </c>
      <c r="E225" s="65">
        <f>'Vydané transfery neinvestiční'!I7</f>
        <v>11450000</v>
      </c>
      <c r="F225" s="65">
        <f>'Vydané transfery neinvestiční'!J7</f>
        <v>11450000</v>
      </c>
    </row>
    <row r="226" spans="1:6" s="102" customFormat="1" ht="12.75" customHeight="1" x14ac:dyDescent="0.2">
      <c r="A226" s="63" t="str">
        <f>'Vydané transfery neinvestiční'!D8</f>
        <v>Služby města - účelový na postupnou opravu bazénové vany</v>
      </c>
      <c r="B226" s="389">
        <v>361</v>
      </c>
      <c r="C226" s="64">
        <f>'Vydané transfery neinvestiční'!G8</f>
        <v>0</v>
      </c>
      <c r="D226" s="64">
        <f>'Vydané transfery neinvestiční'!H8</f>
        <v>0</v>
      </c>
      <c r="E226" s="65">
        <f>'Vydané transfery neinvestiční'!I8</f>
        <v>500000</v>
      </c>
      <c r="F226" s="65">
        <f>'Vydané transfery neinvestiční'!J8</f>
        <v>500000</v>
      </c>
    </row>
    <row r="227" spans="1:6" s="102" customFormat="1" ht="12.75" customHeight="1" x14ac:dyDescent="0.2">
      <c r="A227" s="63" t="str">
        <f>'Vydané transfery neinvestiční'!D9</f>
        <v>Školní jídelna - na provoz</v>
      </c>
      <c r="B227" s="389">
        <v>312</v>
      </c>
      <c r="C227" s="64">
        <f>'Vydané transfery neinvestiční'!G9</f>
        <v>1069500</v>
      </c>
      <c r="D227" s="64">
        <f>'Vydané transfery neinvestiční'!H9</f>
        <v>1069500</v>
      </c>
      <c r="E227" s="65">
        <f>'Vydané transfery neinvestiční'!I9</f>
        <v>1300000</v>
      </c>
      <c r="F227" s="65">
        <f>'Vydané transfery neinvestiční'!J9</f>
        <v>1300000</v>
      </c>
    </row>
    <row r="228" spans="1:6" s="102" customFormat="1" ht="12.75" customHeight="1" x14ac:dyDescent="0.2">
      <c r="A228" s="63" t="str">
        <f>'Vydané transfery neinvestiční'!D10</f>
        <v>Centrum dětí a mládeže - na provoz</v>
      </c>
      <c r="B228" s="389">
        <v>313</v>
      </c>
      <c r="C228" s="64">
        <f>'Vydané transfery neinvestiční'!G10</f>
        <v>1674000</v>
      </c>
      <c r="D228" s="64">
        <f>'Vydané transfery neinvestiční'!H10</f>
        <v>1674000</v>
      </c>
      <c r="E228" s="65">
        <f>'Vydané transfery neinvestiční'!I10</f>
        <v>1800000</v>
      </c>
      <c r="F228" s="65">
        <f>'Vydané transfery neinvestiční'!J10</f>
        <v>1800000</v>
      </c>
    </row>
    <row r="229" spans="1:6" s="102" customFormat="1" ht="12.75" customHeight="1" x14ac:dyDescent="0.2">
      <c r="A229" s="63" t="str">
        <f>'Vydané transfery neinvestiční'!D11</f>
        <v>Centrum dětí a mládeže - průtoková dotace</v>
      </c>
      <c r="B229" s="389">
        <v>313</v>
      </c>
      <c r="C229" s="64">
        <f>'Vydané transfery neinvestiční'!G11</f>
        <v>0</v>
      </c>
      <c r="D229" s="64">
        <f>'Vydané transfery neinvestiční'!H11</f>
        <v>127991.26</v>
      </c>
      <c r="E229" s="65">
        <f>'Vydané transfery neinvestiční'!I11</f>
        <v>0</v>
      </c>
      <c r="F229" s="65">
        <f>'Vydané transfery neinvestiční'!J11</f>
        <v>0</v>
      </c>
    </row>
    <row r="230" spans="1:6" s="102" customFormat="1" ht="12.75" customHeight="1" x14ac:dyDescent="0.2">
      <c r="A230" s="63" t="str">
        <f>'Vydané transfery neinvestiční'!D12</f>
        <v>Základní a Mateřská škola - průtoková dotace</v>
      </c>
      <c r="B230" s="389">
        <v>300</v>
      </c>
      <c r="C230" s="64">
        <f>'Vydané transfery neinvestiční'!G12</f>
        <v>0</v>
      </c>
      <c r="D230" s="64">
        <f>'Vydané transfery neinvestiční'!H12</f>
        <v>1275662</v>
      </c>
      <c r="E230" s="65">
        <f>'Vydané transfery neinvestiční'!I12</f>
        <v>0</v>
      </c>
      <c r="F230" s="65">
        <f>'Vydané transfery neinvestiční'!J12</f>
        <v>0</v>
      </c>
    </row>
    <row r="231" spans="1:6" s="107" customFormat="1" ht="12.75" customHeight="1" x14ac:dyDescent="0.2">
      <c r="A231" s="62" t="str">
        <f>'Vydané transfery neinvestiční'!D13</f>
        <v>D1. Vydané transfery neinvestiční pro zřízené přísp. org. celkem</v>
      </c>
      <c r="B231" s="62"/>
      <c r="C231" s="66">
        <f>SUM(C224:C230)</f>
        <v>18453600</v>
      </c>
      <c r="D231" s="66">
        <f>SUM(D224:D230)</f>
        <v>20007253.260000002</v>
      </c>
      <c r="E231" s="67">
        <f>SUM(E224:E230)</f>
        <v>20450000</v>
      </c>
      <c r="F231" s="67">
        <f>SUM(F224:F230)</f>
        <v>20450000</v>
      </c>
    </row>
    <row r="232" spans="1:6" ht="12.75" customHeight="1" x14ac:dyDescent="0.25">
      <c r="A232" s="408"/>
      <c r="B232" s="409"/>
      <c r="C232" s="409"/>
      <c r="D232" s="409"/>
      <c r="E232" s="409"/>
      <c r="F232" s="410"/>
    </row>
    <row r="233" spans="1:6" ht="12.75" customHeight="1" x14ac:dyDescent="0.25">
      <c r="A233" s="49" t="s">
        <v>317</v>
      </c>
      <c r="B233" s="381"/>
      <c r="C233" s="442"/>
      <c r="D233" s="443"/>
      <c r="E233" s="443"/>
      <c r="F233" s="444"/>
    </row>
    <row r="234" spans="1:6" ht="12.75" customHeight="1" x14ac:dyDescent="0.2">
      <c r="A234" s="70" t="str">
        <f>'Vydané transfery neinvestiční'!D17</f>
        <v>Centrum sociálních služeb - příspěvek K-Centrum</v>
      </c>
      <c r="B234" s="389">
        <v>315</v>
      </c>
      <c r="C234" s="60">
        <f>'Vydané transfery neinvestiční'!G17</f>
        <v>84000</v>
      </c>
      <c r="D234" s="60">
        <f>'Vydané transfery neinvestiční'!H17</f>
        <v>84000</v>
      </c>
      <c r="E234" s="61">
        <f>'Vydané transfery neinvestiční'!I17</f>
        <v>84000</v>
      </c>
      <c r="F234" s="61">
        <f>'Vydané transfery neinvestiční'!J17</f>
        <v>84000</v>
      </c>
    </row>
    <row r="235" spans="1:6" ht="12.75" hidden="1" customHeight="1" x14ac:dyDescent="0.2">
      <c r="A235" s="1"/>
      <c r="B235" s="70"/>
      <c r="C235" s="60">
        <f>'Vydané transfery neinvestiční'!G18</f>
        <v>0</v>
      </c>
      <c r="D235" s="60">
        <f>'Vydané transfery neinvestiční'!H18</f>
        <v>0</v>
      </c>
      <c r="E235" s="61">
        <f>'Vydané transfery neinvestiční'!I18</f>
        <v>0</v>
      </c>
      <c r="F235" s="61">
        <f>'Vydané transfery neinvestiční'!J18</f>
        <v>0</v>
      </c>
    </row>
    <row r="236" spans="1:6" s="105" customFormat="1" ht="12.75" customHeight="1" x14ac:dyDescent="0.2">
      <c r="A236" s="2" t="str">
        <f>'Vydané transfery neinvestiční'!D19</f>
        <v>D2. Vydané transfery neinvestiční - cizí příspěvk. org. celkem</v>
      </c>
      <c r="B236" s="2"/>
      <c r="C236" s="53">
        <f>SUM(C234:C235)</f>
        <v>84000</v>
      </c>
      <c r="D236" s="53">
        <f t="shared" ref="D236:E236" si="38">SUM(D234:D235)</f>
        <v>84000</v>
      </c>
      <c r="E236" s="34">
        <f t="shared" si="38"/>
        <v>84000</v>
      </c>
      <c r="F236" s="34">
        <f t="shared" ref="F236" si="39">SUM(F234:F235)</f>
        <v>84000</v>
      </c>
    </row>
    <row r="237" spans="1:6" ht="12.75" customHeight="1" x14ac:dyDescent="0.25">
      <c r="A237" s="408"/>
      <c r="B237" s="409"/>
      <c r="C237" s="409"/>
      <c r="D237" s="409"/>
      <c r="E237" s="409"/>
      <c r="F237" s="410"/>
    </row>
    <row r="238" spans="1:6" s="28" customFormat="1" ht="12.75" customHeight="1" x14ac:dyDescent="0.25">
      <c r="A238" s="2" t="s">
        <v>323</v>
      </c>
      <c r="B238" s="385"/>
      <c r="C238" s="442"/>
      <c r="D238" s="443"/>
      <c r="E238" s="443"/>
      <c r="F238" s="444"/>
    </row>
    <row r="239" spans="1:6" ht="12.75" customHeight="1" x14ac:dyDescent="0.2">
      <c r="A239" s="1" t="str">
        <f>'Vydané transfery neinvestiční'!D23</f>
        <v>Městský sportovní klub</v>
      </c>
      <c r="B239" s="389">
        <v>707</v>
      </c>
      <c r="C239" s="35">
        <f>'Vydané transfery neinvestiční'!G23</f>
        <v>823650</v>
      </c>
      <c r="D239" s="35">
        <f>'Vydané transfery neinvestiční'!H23</f>
        <v>823650</v>
      </c>
      <c r="E239" s="36">
        <f>'Vydané transfery neinvestiční'!I23</f>
        <v>969000</v>
      </c>
      <c r="F239" s="36">
        <f>'Vydané transfery neinvestiční'!J23</f>
        <v>969000</v>
      </c>
    </row>
    <row r="240" spans="1:6" ht="12.75" customHeight="1" x14ac:dyDescent="0.2">
      <c r="A240" s="1" t="str">
        <f>'Vydané transfery neinvestiční'!D24</f>
        <v>Rodinné centrum Medvídek</v>
      </c>
      <c r="B240" s="389">
        <v>707</v>
      </c>
      <c r="C240" s="35">
        <f>'Vydané transfery neinvestiční'!G24</f>
        <v>85000</v>
      </c>
      <c r="D240" s="35">
        <f>'Vydané transfery neinvestiční'!H24</f>
        <v>85000</v>
      </c>
      <c r="E240" s="36">
        <f>'Vydané transfery neinvestiční'!I24</f>
        <v>100000</v>
      </c>
      <c r="F240" s="36">
        <f>'Vydané transfery neinvestiční'!J24</f>
        <v>100000</v>
      </c>
    </row>
    <row r="241" spans="1:6" ht="12.75" hidden="1" customHeight="1" x14ac:dyDescent="0.2">
      <c r="A241" s="1"/>
      <c r="B241" s="1"/>
      <c r="C241" s="35" t="str">
        <f>'Vydané transfery neinvestiční'!G25</f>
        <v xml:space="preserve"> </v>
      </c>
      <c r="D241" s="35">
        <f>'Vydané transfery neinvestiční'!H25</f>
        <v>0</v>
      </c>
      <c r="E241" s="36">
        <f>'Vydané transfery neinvestiční'!I25</f>
        <v>0</v>
      </c>
      <c r="F241" s="36">
        <f>'Vydané transfery neinvestiční'!J25</f>
        <v>0</v>
      </c>
    </row>
    <row r="242" spans="1:6" s="78" customFormat="1" ht="12.75" customHeight="1" x14ac:dyDescent="0.2">
      <c r="A242" s="8" t="str">
        <f>'Vydané transfery neinvestiční'!D26</f>
        <v>D3. Vydané transfery neinvestiční pro spolky celkem</v>
      </c>
      <c r="B242" s="8"/>
      <c r="C242" s="33">
        <f>SUM(C239:C241)</f>
        <v>908650</v>
      </c>
      <c r="D242" s="33">
        <f t="shared" ref="D242:E242" si="40">SUM(D239:D241)</f>
        <v>908650</v>
      </c>
      <c r="E242" s="34">
        <f t="shared" si="40"/>
        <v>1069000</v>
      </c>
      <c r="F242" s="34">
        <f t="shared" ref="F242" si="41">SUM(F239:F241)</f>
        <v>1069000</v>
      </c>
    </row>
    <row r="243" spans="1:6" ht="12.75" customHeight="1" x14ac:dyDescent="0.25">
      <c r="A243" s="408"/>
      <c r="B243" s="409"/>
      <c r="C243" s="409"/>
      <c r="D243" s="409"/>
      <c r="E243" s="409"/>
      <c r="F243" s="410"/>
    </row>
    <row r="244" spans="1:6" ht="12.75" customHeight="1" x14ac:dyDescent="0.25">
      <c r="A244" s="49" t="s">
        <v>328</v>
      </c>
      <c r="B244" s="381"/>
      <c r="C244" s="442"/>
      <c r="D244" s="443"/>
      <c r="E244" s="443"/>
      <c r="F244" s="444"/>
    </row>
    <row r="245" spans="1:6" ht="12.75" customHeight="1" x14ac:dyDescent="0.2">
      <c r="A245" s="1" t="str">
        <f>'Vydané transfery neinvestiční'!D30</f>
        <v>Ostatní neinv.transfery - přidělené ZaM, RaM</v>
      </c>
      <c r="B245" s="389">
        <v>606</v>
      </c>
      <c r="C245" s="35">
        <f>'Vydané transfery neinvestiční'!G30</f>
        <v>30000</v>
      </c>
      <c r="D245" s="35">
        <f>'Vydané transfery neinvestiční'!H30</f>
        <v>30000</v>
      </c>
      <c r="E245" s="36">
        <f>'Vydané transfery neinvestiční'!I30</f>
        <v>100000</v>
      </c>
      <c r="F245" s="36">
        <f>'Vydané transfery neinvestiční'!J30</f>
        <v>100000</v>
      </c>
    </row>
    <row r="246" spans="1:6" ht="12.75" customHeight="1" x14ac:dyDescent="0.2">
      <c r="A246" s="1" t="str">
        <f>'Vydané transfery neinvestiční'!D31</f>
        <v>Programová dotace na opravu domů v MPZ</v>
      </c>
      <c r="B246" s="389">
        <v>607</v>
      </c>
      <c r="C246" s="35">
        <f>'Vydané transfery neinvestiční'!G31</f>
        <v>300000</v>
      </c>
      <c r="D246" s="35">
        <f>'Vydané transfery neinvestiční'!H31</f>
        <v>400000</v>
      </c>
      <c r="E246" s="36">
        <f>'Vydané transfery neinvestiční'!I31</f>
        <v>500000</v>
      </c>
      <c r="F246" s="36">
        <f>'Vydané transfery neinvestiční'!J31</f>
        <v>500000</v>
      </c>
    </row>
    <row r="247" spans="1:6" ht="12.75" customHeight="1" x14ac:dyDescent="0.2">
      <c r="A247" s="1" t="str">
        <f>'Vydané transfery neinvestiční'!D32</f>
        <v>Likvidace křídlatky</v>
      </c>
      <c r="B247" s="1"/>
      <c r="C247" s="35">
        <f>'Vydané transfery neinvestiční'!G32</f>
        <v>50000</v>
      </c>
      <c r="D247" s="35">
        <f>'Vydané transfery neinvestiční'!H32</f>
        <v>50000</v>
      </c>
      <c r="E247" s="36">
        <f>'Vydané transfery neinvestiční'!I32</f>
        <v>50000</v>
      </c>
      <c r="F247" s="36">
        <f>'Vydané transfery neinvestiční'!J32</f>
        <v>50000</v>
      </c>
    </row>
    <row r="248" spans="1:6" ht="12.75" hidden="1" customHeight="1" x14ac:dyDescent="0.2">
      <c r="A248" s="1"/>
      <c r="B248" s="1"/>
      <c r="C248" s="35">
        <f>'Vydané transfery neinvestiční'!G33</f>
        <v>0</v>
      </c>
      <c r="D248" s="35">
        <f>'Vydané transfery neinvestiční'!H33</f>
        <v>0</v>
      </c>
      <c r="E248" s="36">
        <f>'Vydané transfery neinvestiční'!I33</f>
        <v>0</v>
      </c>
      <c r="F248" s="36">
        <f>'Vydané transfery neinvestiční'!J33</f>
        <v>0</v>
      </c>
    </row>
    <row r="249" spans="1:6" ht="12.75" hidden="1" customHeight="1" x14ac:dyDescent="0.2">
      <c r="A249" s="1"/>
      <c r="B249" s="1"/>
      <c r="C249" s="35" t="str">
        <f>'Vydané transfery neinvestiční'!G34</f>
        <v xml:space="preserve"> </v>
      </c>
      <c r="D249" s="35">
        <f>'Vydané transfery neinvestiční'!H34</f>
        <v>0</v>
      </c>
      <c r="E249" s="36">
        <f>'Vydané transfery neinvestiční'!I34</f>
        <v>0</v>
      </c>
      <c r="F249" s="36">
        <f>'Vydané transfery neinvestiční'!J34</f>
        <v>0</v>
      </c>
    </row>
    <row r="250" spans="1:6" ht="12.75" hidden="1" customHeight="1" x14ac:dyDescent="0.2">
      <c r="A250" s="1"/>
      <c r="B250" s="1"/>
      <c r="C250" s="35">
        <f>'Vydané transfery neinvestiční'!G35</f>
        <v>0</v>
      </c>
      <c r="D250" s="35">
        <f>'Vydané transfery neinvestiční'!H35</f>
        <v>0</v>
      </c>
      <c r="E250" s="36">
        <f>'Vydané transfery neinvestiční'!I35</f>
        <v>0</v>
      </c>
      <c r="F250" s="36">
        <f>'Vydané transfery neinvestiční'!J35</f>
        <v>0</v>
      </c>
    </row>
    <row r="251" spans="1:6" s="78" customFormat="1" ht="12.75" customHeight="1" x14ac:dyDescent="0.2">
      <c r="A251" s="8" t="str">
        <f>'Vydané transfery neinvestiční'!D36</f>
        <v>D4. Vydané transfery neinvestiční - ostatní celkem</v>
      </c>
      <c r="B251" s="8"/>
      <c r="C251" s="33">
        <f>SUM(C245:C250)</f>
        <v>380000</v>
      </c>
      <c r="D251" s="33">
        <f t="shared" ref="D251:E251" si="42">SUM(D245:D250)</f>
        <v>480000</v>
      </c>
      <c r="E251" s="34">
        <f t="shared" si="42"/>
        <v>650000</v>
      </c>
      <c r="F251" s="34">
        <f t="shared" ref="F251" si="43">SUM(F245:F250)</f>
        <v>650000</v>
      </c>
    </row>
    <row r="252" spans="1:6" s="78" customFormat="1" ht="12.75" hidden="1" customHeight="1" x14ac:dyDescent="0.25">
      <c r="A252" s="468"/>
      <c r="B252" s="469"/>
      <c r="C252" s="469"/>
      <c r="D252" s="469"/>
      <c r="E252" s="470"/>
      <c r="F252" s="441"/>
    </row>
    <row r="253" spans="1:6" ht="12.75" customHeight="1" x14ac:dyDescent="0.2">
      <c r="A253" s="43" t="s">
        <v>283</v>
      </c>
      <c r="B253" s="43"/>
      <c r="C253" s="44">
        <f>C231+C236+C242+C251</f>
        <v>19826250</v>
      </c>
      <c r="D253" s="44">
        <f>D231+D236+D242+D251</f>
        <v>21479903.260000002</v>
      </c>
      <c r="E253" s="42">
        <f t="shared" ref="E253:F253" si="44">E231+E236+E242+E251</f>
        <v>22253000</v>
      </c>
      <c r="F253" s="42">
        <f t="shared" si="44"/>
        <v>22253000</v>
      </c>
    </row>
    <row r="254" spans="1:6" s="105" customFormat="1" ht="12.75" customHeight="1" x14ac:dyDescent="0.25">
      <c r="A254" s="100"/>
      <c r="B254" s="100"/>
      <c r="C254" s="100"/>
      <c r="D254" s="100"/>
      <c r="E254" s="100"/>
      <c r="F254" s="100"/>
    </row>
    <row r="255" spans="1:6" s="105" customFormat="1" ht="12.75" customHeight="1" x14ac:dyDescent="0.2">
      <c r="A255" s="382" t="s">
        <v>331</v>
      </c>
      <c r="B255" s="382"/>
      <c r="C255" s="374"/>
      <c r="D255" s="374"/>
      <c r="E255" s="374"/>
      <c r="F255" s="374"/>
    </row>
    <row r="256" spans="1:6" s="105" customFormat="1" ht="12.75" customHeight="1" x14ac:dyDescent="0.2">
      <c r="A256" s="448" t="s">
        <v>281</v>
      </c>
      <c r="B256" s="390" t="s">
        <v>464</v>
      </c>
      <c r="C256" s="80" t="s">
        <v>93</v>
      </c>
      <c r="D256" s="79" t="s">
        <v>173</v>
      </c>
      <c r="E256" s="436" t="s">
        <v>473</v>
      </c>
      <c r="F256" s="436" t="s">
        <v>474</v>
      </c>
    </row>
    <row r="257" spans="1:6" s="105" customFormat="1" ht="12.75" customHeight="1" x14ac:dyDescent="0.2">
      <c r="A257" s="459"/>
      <c r="B257" s="392"/>
      <c r="C257" s="83">
        <v>2021</v>
      </c>
      <c r="D257" s="82">
        <v>2021</v>
      </c>
      <c r="E257" s="437">
        <v>2022</v>
      </c>
      <c r="F257" s="437">
        <v>2022</v>
      </c>
    </row>
    <row r="258" spans="1:6" ht="12.75" customHeight="1" x14ac:dyDescent="0.25">
      <c r="A258" s="8" t="s">
        <v>332</v>
      </c>
      <c r="B258" s="379"/>
      <c r="C258" s="442"/>
      <c r="D258" s="443"/>
      <c r="E258" s="443"/>
      <c r="F258" s="444"/>
    </row>
    <row r="259" spans="1:6" ht="12.75" customHeight="1" x14ac:dyDescent="0.2">
      <c r="A259" s="59" t="str">
        <f t="shared" ref="A259:E261" si="45">A37</f>
        <v>Převod na sociální fond</v>
      </c>
      <c r="B259" s="389" t="s">
        <v>467</v>
      </c>
      <c r="C259" s="60">
        <f t="shared" si="45"/>
        <v>235200</v>
      </c>
      <c r="D259" s="60">
        <f t="shared" si="45"/>
        <v>275200</v>
      </c>
      <c r="E259" s="61">
        <f t="shared" si="45"/>
        <v>536000</v>
      </c>
      <c r="F259" s="61">
        <f t="shared" ref="F259" si="46">F37</f>
        <v>536000</v>
      </c>
    </row>
    <row r="260" spans="1:6" ht="12.75" customHeight="1" x14ac:dyDescent="0.2">
      <c r="A260" s="59" t="str">
        <f t="shared" si="45"/>
        <v>Převod na fond na obnovu byt.domů v majetku města</v>
      </c>
      <c r="B260" s="389" t="s">
        <v>467</v>
      </c>
      <c r="C260" s="60">
        <f t="shared" si="45"/>
        <v>1000000</v>
      </c>
      <c r="D260" s="60">
        <f t="shared" si="45"/>
        <v>1280473</v>
      </c>
      <c r="E260" s="61">
        <f t="shared" si="45"/>
        <v>1200000</v>
      </c>
      <c r="F260" s="61">
        <f t="shared" ref="F260" si="47">F38</f>
        <v>1200000</v>
      </c>
    </row>
    <row r="261" spans="1:6" ht="12.75" customHeight="1" x14ac:dyDescent="0.2">
      <c r="A261" s="46" t="str">
        <f t="shared" si="45"/>
        <v>Převod z fondu obnovu nemovitostí v majetku města - dle Statutu</v>
      </c>
      <c r="B261" s="389" t="s">
        <v>467</v>
      </c>
      <c r="C261" s="35">
        <f t="shared" si="45"/>
        <v>760000</v>
      </c>
      <c r="D261" s="35">
        <f t="shared" si="45"/>
        <v>1615663</v>
      </c>
      <c r="E261" s="36">
        <f t="shared" si="45"/>
        <v>770000</v>
      </c>
      <c r="F261" s="36">
        <f t="shared" ref="F261" si="48">F39</f>
        <v>770000</v>
      </c>
    </row>
    <row r="262" spans="1:6" ht="12.75" hidden="1" customHeight="1" x14ac:dyDescent="0.2">
      <c r="A262" s="46"/>
      <c r="B262" s="46"/>
      <c r="C262" s="35">
        <f t="shared" ref="C262:E263" si="49">C40</f>
        <v>0</v>
      </c>
      <c r="D262" s="35">
        <f t="shared" si="49"/>
        <v>0</v>
      </c>
      <c r="E262" s="36">
        <f t="shared" si="49"/>
        <v>0</v>
      </c>
      <c r="F262" s="36">
        <f t="shared" ref="F262" si="50">F40</f>
        <v>0</v>
      </c>
    </row>
    <row r="263" spans="1:6" ht="12.75" hidden="1" customHeight="1" x14ac:dyDescent="0.2">
      <c r="A263" s="46"/>
      <c r="B263" s="46"/>
      <c r="C263" s="35">
        <f t="shared" si="49"/>
        <v>0</v>
      </c>
      <c r="D263" s="35">
        <f t="shared" si="49"/>
        <v>0</v>
      </c>
      <c r="E263" s="36">
        <f t="shared" si="49"/>
        <v>0</v>
      </c>
      <c r="F263" s="36">
        <f t="shared" ref="F263" si="51">F41</f>
        <v>0</v>
      </c>
    </row>
    <row r="264" spans="1:6" ht="12.75" customHeight="1" x14ac:dyDescent="0.2">
      <c r="A264" s="8" t="s">
        <v>333</v>
      </c>
      <c r="B264" s="8"/>
      <c r="C264" s="33">
        <f>SUM(C259:C263)</f>
        <v>1995200</v>
      </c>
      <c r="D264" s="33">
        <f t="shared" ref="D264:E264" si="52">SUM(D259:D263)</f>
        <v>3171336</v>
      </c>
      <c r="E264" s="34">
        <f t="shared" si="52"/>
        <v>2506000</v>
      </c>
      <c r="F264" s="34">
        <f t="shared" ref="F264" si="53">SUM(F259:F263)</f>
        <v>2506000</v>
      </c>
    </row>
    <row r="265" spans="1:6" ht="12.75" customHeight="1" x14ac:dyDescent="0.25">
      <c r="A265" s="408"/>
      <c r="B265" s="409"/>
      <c r="C265" s="409"/>
      <c r="D265" s="409"/>
      <c r="E265" s="409"/>
      <c r="F265" s="410"/>
    </row>
    <row r="266" spans="1:6" ht="12.75" customHeight="1" x14ac:dyDescent="0.2">
      <c r="A266" s="43" t="s">
        <v>334</v>
      </c>
      <c r="B266" s="43"/>
      <c r="C266" s="44">
        <f>C139+C216+C253+C264</f>
        <v>112971579</v>
      </c>
      <c r="D266" s="44">
        <f>D139+D216+D253+D264</f>
        <v>91555280.590000004</v>
      </c>
      <c r="E266" s="42">
        <f>E139+E216+E253+E264</f>
        <v>111394205.67</v>
      </c>
      <c r="F266" s="42">
        <f>F139+F216+F253+F264</f>
        <v>111394205.67</v>
      </c>
    </row>
    <row r="267" spans="1:6" ht="12.75" customHeight="1" x14ac:dyDescent="0.2">
      <c r="A267" s="43" t="s">
        <v>335</v>
      </c>
      <c r="B267" s="43"/>
      <c r="C267" s="44">
        <f>C266-C264</f>
        <v>110976379</v>
      </c>
      <c r="D267" s="44">
        <f t="shared" ref="D267:E267" si="54">D266-D264</f>
        <v>88383944.590000004</v>
      </c>
      <c r="E267" s="42">
        <f t="shared" si="54"/>
        <v>108888205.67</v>
      </c>
      <c r="F267" s="42">
        <f t="shared" ref="F267" si="55">F266-F264</f>
        <v>108888205.67</v>
      </c>
    </row>
    <row r="268" spans="1:6" ht="12.75" customHeight="1" x14ac:dyDescent="0.25">
      <c r="A268" s="108"/>
      <c r="B268" s="108"/>
      <c r="C268" s="108"/>
      <c r="D268" s="108"/>
      <c r="E268" s="108"/>
      <c r="F268" s="108"/>
    </row>
    <row r="269" spans="1:6" ht="12.75" customHeight="1" x14ac:dyDescent="0.2">
      <c r="A269" s="74" t="s">
        <v>189</v>
      </c>
      <c r="B269" s="74"/>
      <c r="E269" s="196"/>
      <c r="F269" s="196" t="s">
        <v>218</v>
      </c>
    </row>
    <row r="270" spans="1:6" ht="12.75" customHeight="1" x14ac:dyDescent="0.25">
      <c r="A270" s="445" t="s">
        <v>280</v>
      </c>
      <c r="B270" s="446"/>
      <c r="C270" s="446"/>
      <c r="D270" s="446"/>
      <c r="E270" s="446"/>
      <c r="F270" s="446"/>
    </row>
    <row r="271" spans="1:6" ht="12.75" hidden="1" customHeight="1" x14ac:dyDescent="0.25">
      <c r="A271" s="108"/>
      <c r="B271" s="108"/>
      <c r="C271" s="108"/>
      <c r="D271" s="108"/>
      <c r="E271" s="108"/>
      <c r="F271" s="108"/>
    </row>
    <row r="272" spans="1:6" ht="12.75" hidden="1" customHeight="1" x14ac:dyDescent="0.2"/>
    <row r="273" spans="1:6" ht="12.75" hidden="1" customHeight="1" x14ac:dyDescent="0.2">
      <c r="C273" s="12"/>
      <c r="D273" s="12"/>
      <c r="E273" s="12"/>
      <c r="F273" s="12"/>
    </row>
    <row r="274" spans="1:6" ht="12.75" customHeight="1" x14ac:dyDescent="0.2">
      <c r="A274" s="78" t="s">
        <v>84</v>
      </c>
      <c r="B274" s="78"/>
      <c r="C274" s="12"/>
      <c r="D274" s="12"/>
      <c r="E274" s="12"/>
      <c r="F274" s="12"/>
    </row>
    <row r="275" spans="1:6" ht="12.75" customHeight="1" x14ac:dyDescent="0.2">
      <c r="A275" s="448" t="s">
        <v>281</v>
      </c>
      <c r="B275" s="390"/>
      <c r="C275" s="80" t="s">
        <v>93</v>
      </c>
      <c r="D275" s="79" t="s">
        <v>173</v>
      </c>
      <c r="E275" s="436" t="s">
        <v>473</v>
      </c>
      <c r="F275" s="436" t="s">
        <v>474</v>
      </c>
    </row>
    <row r="276" spans="1:6" ht="12.75" customHeight="1" x14ac:dyDescent="0.2">
      <c r="A276" s="459"/>
      <c r="B276" s="392"/>
      <c r="C276" s="83">
        <v>2021</v>
      </c>
      <c r="D276" s="82">
        <v>2021</v>
      </c>
      <c r="E276" s="437">
        <v>2022</v>
      </c>
      <c r="F276" s="437">
        <v>2022</v>
      </c>
    </row>
    <row r="277" spans="1:6" ht="12.75" customHeight="1" x14ac:dyDescent="0.2">
      <c r="A277" s="43" t="s">
        <v>336</v>
      </c>
      <c r="B277" s="43"/>
      <c r="C277" s="44">
        <f>C45</f>
        <v>75780100</v>
      </c>
      <c r="D277" s="44">
        <f>D45</f>
        <v>83713137.939999998</v>
      </c>
      <c r="E277" s="42">
        <f>E45</f>
        <v>88144706</v>
      </c>
      <c r="F277" s="42">
        <f>F45</f>
        <v>88144706</v>
      </c>
    </row>
    <row r="278" spans="1:6" ht="12.75" customHeight="1" x14ac:dyDescent="0.2">
      <c r="A278" s="43" t="s">
        <v>335</v>
      </c>
      <c r="B278" s="43"/>
      <c r="C278" s="44">
        <f>C267</f>
        <v>110976379</v>
      </c>
      <c r="D278" s="44">
        <f>D267</f>
        <v>88383944.590000004</v>
      </c>
      <c r="E278" s="42">
        <f>E267</f>
        <v>108888205.67</v>
      </c>
      <c r="F278" s="42">
        <f>F267</f>
        <v>108888205.67</v>
      </c>
    </row>
    <row r="279" spans="1:6" ht="12.75" customHeight="1" x14ac:dyDescent="0.2">
      <c r="A279" s="71" t="s">
        <v>337</v>
      </c>
      <c r="B279" s="71"/>
      <c r="C279" s="72">
        <f>C277-C278</f>
        <v>-35196279</v>
      </c>
      <c r="D279" s="72">
        <f t="shared" ref="D279:E279" si="56">D277-D278</f>
        <v>-4670806.650000006</v>
      </c>
      <c r="E279" s="34">
        <f t="shared" si="56"/>
        <v>-20743499.670000002</v>
      </c>
      <c r="F279" s="34">
        <f t="shared" ref="F279" si="57">F277-F278</f>
        <v>-20743499.670000002</v>
      </c>
    </row>
    <row r="280" spans="1:6" ht="12.75" customHeight="1" x14ac:dyDescent="0.2">
      <c r="C280" s="12"/>
      <c r="D280" s="12"/>
      <c r="E280" s="12"/>
      <c r="F280" s="12"/>
    </row>
    <row r="281" spans="1:6" ht="12.75" customHeight="1" x14ac:dyDescent="0.2">
      <c r="A281" s="78" t="s">
        <v>83</v>
      </c>
      <c r="B281" s="78"/>
      <c r="C281" s="12"/>
      <c r="D281" s="12"/>
      <c r="E281" s="12"/>
      <c r="F281" s="12"/>
    </row>
    <row r="282" spans="1:6" ht="12.75" customHeight="1" x14ac:dyDescent="0.2">
      <c r="A282" s="448" t="s">
        <v>281</v>
      </c>
      <c r="B282" s="390"/>
      <c r="C282" s="80" t="s">
        <v>93</v>
      </c>
      <c r="D282" s="79" t="s">
        <v>173</v>
      </c>
      <c r="E282" s="436" t="s">
        <v>473</v>
      </c>
      <c r="F282" s="436" t="s">
        <v>474</v>
      </c>
    </row>
    <row r="283" spans="1:6" ht="12.75" customHeight="1" x14ac:dyDescent="0.2">
      <c r="A283" s="459"/>
      <c r="B283" s="392"/>
      <c r="C283" s="83">
        <v>2021</v>
      </c>
      <c r="D283" s="82">
        <v>2021</v>
      </c>
      <c r="E283" s="437">
        <v>2022</v>
      </c>
      <c r="F283" s="437">
        <v>2022</v>
      </c>
    </row>
    <row r="284" spans="1:6" s="28" customFormat="1" ht="12.75" customHeight="1" x14ac:dyDescent="0.25">
      <c r="A284" s="111" t="s">
        <v>338</v>
      </c>
      <c r="B284" s="386"/>
      <c r="C284" s="465"/>
      <c r="D284" s="466"/>
      <c r="E284" s="467"/>
    </row>
    <row r="285" spans="1:6" ht="12.75" customHeight="1" x14ac:dyDescent="0.2">
      <c r="A285" s="10" t="s">
        <v>81</v>
      </c>
      <c r="B285" s="10"/>
      <c r="C285" s="112">
        <f>'Rozpočet 2022-položkově'!D285</f>
        <v>13676440</v>
      </c>
      <c r="D285" s="112">
        <f>'Rozpočet 2022-položkově'!E285</f>
        <v>0</v>
      </c>
      <c r="E285" s="113">
        <f>'Rozpočet 2022-položkově'!F285</f>
        <v>19871701.620000001</v>
      </c>
      <c r="F285" s="113">
        <f>'Rozpočet 2022-položkově'!G285</f>
        <v>19871701.620000001</v>
      </c>
    </row>
    <row r="286" spans="1:6" ht="12.75" customHeight="1" x14ac:dyDescent="0.2">
      <c r="A286" s="10" t="s">
        <v>116</v>
      </c>
      <c r="B286" s="10"/>
      <c r="C286" s="112">
        <f>'Rozpočet 2022-položkově'!D286</f>
        <v>25105339</v>
      </c>
      <c r="D286" s="112">
        <f>'Rozpočet 2022-položkově'!E286</f>
        <v>0</v>
      </c>
      <c r="E286" s="113">
        <f>'Rozpočet 2022-položkově'!F286</f>
        <v>4202078.05</v>
      </c>
      <c r="F286" s="113">
        <f>'Rozpočet 2022-položkově'!G286</f>
        <v>4202078.05</v>
      </c>
    </row>
    <row r="287" spans="1:6" ht="12.75" customHeight="1" x14ac:dyDescent="0.2">
      <c r="A287" s="10" t="s">
        <v>339</v>
      </c>
      <c r="B287" s="10"/>
      <c r="C287" s="112">
        <f>'Rozpočet 2022-položkově'!D287</f>
        <v>750000</v>
      </c>
      <c r="D287" s="112">
        <f>'Rozpočet 2022-položkově'!E287</f>
        <v>0</v>
      </c>
      <c r="E287" s="113">
        <f>'Rozpočet 2022-položkově'!F287</f>
        <v>450000</v>
      </c>
      <c r="F287" s="113">
        <f>'Rozpočet 2022-položkově'!G287</f>
        <v>450000</v>
      </c>
    </row>
    <row r="288" spans="1:6" ht="12.75" customHeight="1" x14ac:dyDescent="0.2">
      <c r="A288" s="10" t="s">
        <v>82</v>
      </c>
      <c r="B288" s="10"/>
      <c r="C288" s="112">
        <f>'Rozpočet 2022-položkově'!D288</f>
        <v>-4200000</v>
      </c>
      <c r="D288" s="112">
        <f>'Rozpočet 2022-položkově'!E288</f>
        <v>0</v>
      </c>
      <c r="E288" s="113">
        <f>'Rozpočet 2022-položkově'!F288</f>
        <v>-3650000</v>
      </c>
      <c r="F288" s="113">
        <f>'Rozpočet 2022-položkově'!G288</f>
        <v>-3650000</v>
      </c>
    </row>
    <row r="289" spans="1:6" ht="12.75" customHeight="1" x14ac:dyDescent="0.2">
      <c r="A289" s="10" t="s">
        <v>94</v>
      </c>
      <c r="B289" s="10"/>
      <c r="C289" s="112">
        <f>'Rozpočet 2022-položkově'!D289</f>
        <v>-135500</v>
      </c>
      <c r="D289" s="112">
        <f>'Rozpočet 2022-položkově'!E289</f>
        <v>0</v>
      </c>
      <c r="E289" s="113">
        <f>'Rozpočet 2022-položkově'!F289</f>
        <v>-130280</v>
      </c>
      <c r="F289" s="113">
        <f>'Rozpočet 2022-položkově'!G289</f>
        <v>-130280</v>
      </c>
    </row>
    <row r="290" spans="1:6" ht="12.75" hidden="1" customHeight="1" x14ac:dyDescent="0.2">
      <c r="A290" s="10"/>
      <c r="B290" s="10"/>
      <c r="C290" s="112"/>
      <c r="D290" s="112"/>
      <c r="E290" s="113"/>
      <c r="F290" s="113"/>
    </row>
    <row r="291" spans="1:6" ht="12.75" hidden="1" customHeight="1" x14ac:dyDescent="0.2">
      <c r="A291" s="10"/>
      <c r="B291" s="10"/>
      <c r="C291" s="112"/>
      <c r="D291" s="112"/>
      <c r="E291" s="113"/>
      <c r="F291" s="113"/>
    </row>
    <row r="292" spans="1:6" ht="12.75" hidden="1" customHeight="1" x14ac:dyDescent="0.2">
      <c r="A292" s="10"/>
      <c r="B292" s="10"/>
      <c r="C292" s="112"/>
      <c r="D292" s="112"/>
      <c r="E292" s="113"/>
      <c r="F292" s="113"/>
    </row>
    <row r="293" spans="1:6" s="28" customFormat="1" ht="12.75" customHeight="1" x14ac:dyDescent="0.2">
      <c r="A293" s="43" t="s">
        <v>340</v>
      </c>
      <c r="B293" s="43"/>
      <c r="C293" s="73">
        <f>SUM(C285:C292)</f>
        <v>35196279</v>
      </c>
      <c r="D293" s="44">
        <f t="shared" ref="D293" si="58">SUM(D285:D292)</f>
        <v>0</v>
      </c>
      <c r="E293" s="42">
        <f>SUM(E285:E292)</f>
        <v>20743499.670000002</v>
      </c>
      <c r="F293" s="42">
        <f>SUM(F285:F292)</f>
        <v>20743499.670000002</v>
      </c>
    </row>
    <row r="294" spans="1:6" ht="12.75" customHeight="1" x14ac:dyDescent="0.2"/>
    <row r="295" spans="1:6" ht="12.75" customHeight="1" x14ac:dyDescent="0.2">
      <c r="A295" s="71" t="s">
        <v>337</v>
      </c>
      <c r="B295" s="71"/>
      <c r="C295" s="72">
        <f>C279</f>
        <v>-35196279</v>
      </c>
      <c r="D295" s="72">
        <f t="shared" ref="D295:E295" si="59">D279</f>
        <v>-4670806.650000006</v>
      </c>
      <c r="E295" s="34">
        <f t="shared" si="59"/>
        <v>-20743499.670000002</v>
      </c>
      <c r="F295" s="34">
        <f t="shared" ref="F295" si="60">F279</f>
        <v>-20743499.670000002</v>
      </c>
    </row>
    <row r="296" spans="1:6" ht="12.75" customHeight="1" x14ac:dyDescent="0.2"/>
    <row r="297" spans="1:6" ht="12.75" customHeight="1" x14ac:dyDescent="0.2"/>
    <row r="298" spans="1:6" s="304" customFormat="1" ht="12.75" customHeight="1" x14ac:dyDescent="0.2">
      <c r="C298" s="305"/>
      <c r="D298" s="305"/>
      <c r="E298" s="305"/>
      <c r="F298" s="305"/>
    </row>
    <row r="299" spans="1:6" ht="12.75" customHeight="1" x14ac:dyDescent="0.2"/>
    <row r="300" spans="1:6" ht="12.75" customHeight="1" x14ac:dyDescent="0.2"/>
    <row r="301" spans="1:6" ht="12.75" customHeight="1" x14ac:dyDescent="0.2"/>
    <row r="302" spans="1:6" ht="12.75" customHeight="1" x14ac:dyDescent="0.2"/>
    <row r="303" spans="1:6" ht="12.75" customHeight="1" x14ac:dyDescent="0.2"/>
    <row r="304" spans="1:6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</sheetData>
  <sheetProtection algorithmName="SHA-512" hashValue="GEN4mB9kBUl3JlwE2WpPFCelzFrtF3Yqzh13WrbjEUgUAkq/47vG4CqgK62Ve5neC2livsuRFHOgZjQpuZME2Q==" saltValue="qh3EkG969YEm8/80iQlgKA==" spinCount="100000" sheet="1" objects="1" scenarios="1"/>
  <mergeCells count="55">
    <mergeCell ref="C284:E284"/>
    <mergeCell ref="A282:A283"/>
    <mergeCell ref="A252:E252"/>
    <mergeCell ref="A256:A257"/>
    <mergeCell ref="A275:A276"/>
    <mergeCell ref="C183:E183"/>
    <mergeCell ref="A199:E199"/>
    <mergeCell ref="C200:E200"/>
    <mergeCell ref="C174:E174"/>
    <mergeCell ref="A221:A222"/>
    <mergeCell ref="C210:E210"/>
    <mergeCell ref="A164:E164"/>
    <mergeCell ref="A167:A168"/>
    <mergeCell ref="C169:E169"/>
    <mergeCell ref="C124:E124"/>
    <mergeCell ref="A134:F134"/>
    <mergeCell ref="A136:F136"/>
    <mergeCell ref="A138:F138"/>
    <mergeCell ref="C115:E115"/>
    <mergeCell ref="A123:E123"/>
    <mergeCell ref="A103:F103"/>
    <mergeCell ref="A105:F105"/>
    <mergeCell ref="A107:F107"/>
    <mergeCell ref="C92:E92"/>
    <mergeCell ref="C98:E98"/>
    <mergeCell ref="C72:E72"/>
    <mergeCell ref="A110:E110"/>
    <mergeCell ref="A113:A114"/>
    <mergeCell ref="C13:F13"/>
    <mergeCell ref="C24:F24"/>
    <mergeCell ref="C36:F36"/>
    <mergeCell ref="C65:E65"/>
    <mergeCell ref="A56:E56"/>
    <mergeCell ref="A59:A60"/>
    <mergeCell ref="A2:F2"/>
    <mergeCell ref="A57:F57"/>
    <mergeCell ref="A218:F218"/>
    <mergeCell ref="A270:F270"/>
    <mergeCell ref="A8:F8"/>
    <mergeCell ref="A10:F10"/>
    <mergeCell ref="A12:F12"/>
    <mergeCell ref="A23:F23"/>
    <mergeCell ref="A35:F35"/>
    <mergeCell ref="A43:F43"/>
    <mergeCell ref="A64:F64"/>
    <mergeCell ref="A69:F69"/>
    <mergeCell ref="A71:F71"/>
    <mergeCell ref="A91:F91"/>
    <mergeCell ref="A97:F97"/>
    <mergeCell ref="A5:A6"/>
    <mergeCell ref="C233:F233"/>
    <mergeCell ref="C238:F238"/>
    <mergeCell ref="C244:F244"/>
    <mergeCell ref="C258:F258"/>
    <mergeCell ref="C223:F223"/>
  </mergeCells>
  <pageMargins left="0.70866141732283472" right="0.70866141732283472" top="0.39370078740157483" bottom="0.39370078740157483" header="0.39370078740157483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J344"/>
  <sheetViews>
    <sheetView workbookViewId="0">
      <selection activeCell="K1" sqref="K1"/>
    </sheetView>
  </sheetViews>
  <sheetFormatPr defaultColWidth="9.140625" defaultRowHeight="12.75" x14ac:dyDescent="0.2"/>
  <cols>
    <col min="1" max="1" width="27.7109375" style="12" customWidth="1"/>
    <col min="2" max="2" width="7.85546875" style="75" customWidth="1"/>
    <col min="3" max="3" width="55.85546875" style="12" customWidth="1"/>
    <col min="4" max="7" width="13.7109375" style="76" customWidth="1"/>
    <col min="8" max="8" width="1.5703125" style="12" customWidth="1"/>
    <col min="9" max="10" width="13.7109375" style="196" customWidth="1"/>
    <col min="11" max="16384" width="9.140625" style="12"/>
  </cols>
  <sheetData>
    <row r="1" spans="1:10" ht="12.75" customHeight="1" x14ac:dyDescent="0.2">
      <c r="A1" s="74" t="s">
        <v>189</v>
      </c>
      <c r="F1" s="77"/>
      <c r="G1" s="77"/>
      <c r="J1" s="196" t="s">
        <v>215</v>
      </c>
    </row>
    <row r="2" spans="1:10" ht="12.75" customHeight="1" x14ac:dyDescent="0.25">
      <c r="A2" s="445" t="s">
        <v>463</v>
      </c>
      <c r="B2" s="472"/>
      <c r="C2" s="472"/>
      <c r="D2" s="472"/>
      <c r="E2" s="472"/>
      <c r="F2" s="472"/>
      <c r="G2" s="472"/>
    </row>
    <row r="3" spans="1:10" ht="12.75" customHeight="1" x14ac:dyDescent="0.2"/>
    <row r="4" spans="1:10" ht="12.75" customHeight="1" x14ac:dyDescent="0.2">
      <c r="A4" s="78" t="s">
        <v>190</v>
      </c>
    </row>
    <row r="5" spans="1:10" ht="12.75" customHeight="1" x14ac:dyDescent="0.2">
      <c r="A5" s="79" t="s">
        <v>95</v>
      </c>
      <c r="B5" s="79" t="s">
        <v>79</v>
      </c>
      <c r="C5" s="448" t="s">
        <v>281</v>
      </c>
      <c r="D5" s="80" t="s">
        <v>93</v>
      </c>
      <c r="E5" s="79" t="s">
        <v>173</v>
      </c>
      <c r="F5" s="436" t="s">
        <v>473</v>
      </c>
      <c r="G5" s="436" t="s">
        <v>474</v>
      </c>
      <c r="I5" s="473" t="s">
        <v>444</v>
      </c>
      <c r="J5" s="474"/>
    </row>
    <row r="6" spans="1:10" ht="12.75" customHeight="1" x14ac:dyDescent="0.2">
      <c r="A6" s="82" t="s">
        <v>78</v>
      </c>
      <c r="B6" s="82" t="s">
        <v>78</v>
      </c>
      <c r="C6" s="449"/>
      <c r="D6" s="83">
        <v>2021</v>
      </c>
      <c r="E6" s="82">
        <v>2021</v>
      </c>
      <c r="F6" s="437">
        <v>2022</v>
      </c>
      <c r="G6" s="437">
        <v>2022</v>
      </c>
      <c r="I6" s="309" t="s">
        <v>445</v>
      </c>
      <c r="J6" s="309" t="s">
        <v>446</v>
      </c>
    </row>
    <row r="7" spans="1:10" ht="12.75" customHeight="1" x14ac:dyDescent="0.2">
      <c r="A7" s="85"/>
      <c r="B7" s="86" t="s">
        <v>4</v>
      </c>
      <c r="C7" s="30" t="str">
        <f>Příjmy!C32</f>
        <v>A1. Daňové příjmy celkem</v>
      </c>
      <c r="D7" s="31">
        <f>Příjmy!F34</f>
        <v>48065000</v>
      </c>
      <c r="E7" s="31">
        <f>Příjmy!G34</f>
        <v>60445524.25</v>
      </c>
      <c r="F7" s="32">
        <f>Příjmy!H34</f>
        <v>55583000</v>
      </c>
      <c r="G7" s="32">
        <f>Příjmy!I34</f>
        <v>55583000</v>
      </c>
      <c r="I7" s="31">
        <f>Příjmy!K34</f>
        <v>0</v>
      </c>
      <c r="J7" s="31">
        <f>Příjmy!L34</f>
        <v>0</v>
      </c>
    </row>
    <row r="8" spans="1:10" ht="12.75" customHeight="1" x14ac:dyDescent="0.25">
      <c r="A8" s="471"/>
      <c r="B8" s="443"/>
      <c r="C8" s="443"/>
      <c r="D8" s="443"/>
      <c r="E8" s="443"/>
      <c r="F8" s="443"/>
      <c r="G8" s="444"/>
      <c r="I8" s="475"/>
      <c r="J8" s="476"/>
    </row>
    <row r="9" spans="1:10" ht="12.75" customHeight="1" x14ac:dyDescent="0.2">
      <c r="A9" s="87"/>
      <c r="B9" s="11" t="s">
        <v>5</v>
      </c>
      <c r="C9" s="8" t="str">
        <f>Příjmy!C94</f>
        <v>A2. Nedaňové příjmy celkem</v>
      </c>
      <c r="D9" s="33">
        <f>Příjmy!F96</f>
        <v>4262000</v>
      </c>
      <c r="E9" s="33">
        <f>Příjmy!G96</f>
        <v>10034414.450000001</v>
      </c>
      <c r="F9" s="34">
        <f>Příjmy!H96</f>
        <v>9350171</v>
      </c>
      <c r="G9" s="34">
        <f>Příjmy!I96</f>
        <v>9350171</v>
      </c>
      <c r="I9" s="33">
        <f>Příjmy!K96</f>
        <v>0</v>
      </c>
      <c r="J9" s="33">
        <f>Příjmy!L96</f>
        <v>0</v>
      </c>
    </row>
    <row r="10" spans="1:10" ht="12.75" customHeight="1" x14ac:dyDescent="0.25">
      <c r="A10" s="471"/>
      <c r="B10" s="443"/>
      <c r="C10" s="443"/>
      <c r="D10" s="443"/>
      <c r="E10" s="443"/>
      <c r="F10" s="443"/>
      <c r="G10" s="444"/>
      <c r="I10" s="475"/>
      <c r="J10" s="476"/>
    </row>
    <row r="11" spans="1:10" ht="12.75" customHeight="1" x14ac:dyDescent="0.2">
      <c r="A11" s="87"/>
      <c r="B11" s="11" t="s">
        <v>6</v>
      </c>
      <c r="C11" s="8" t="str">
        <f>Příjmy!C122</f>
        <v>A3. Kapitálové příjmy celkem</v>
      </c>
      <c r="D11" s="33">
        <f>Příjmy!F124</f>
        <v>0</v>
      </c>
      <c r="E11" s="33">
        <f>Příjmy!G124</f>
        <v>116110</v>
      </c>
      <c r="F11" s="34">
        <f>Příjmy!H124</f>
        <v>1163880</v>
      </c>
      <c r="G11" s="34">
        <f>Příjmy!I124</f>
        <v>1163880</v>
      </c>
      <c r="I11" s="33">
        <f>Příjmy!K124</f>
        <v>0</v>
      </c>
      <c r="J11" s="33">
        <f>Příjmy!L124</f>
        <v>0</v>
      </c>
    </row>
    <row r="12" spans="1:10" ht="12.75" customHeight="1" x14ac:dyDescent="0.25">
      <c r="A12" s="471"/>
      <c r="B12" s="443"/>
      <c r="C12" s="443"/>
      <c r="D12" s="443"/>
      <c r="E12" s="443"/>
      <c r="F12" s="443"/>
      <c r="G12" s="444"/>
      <c r="I12" s="475"/>
      <c r="J12" s="476"/>
    </row>
    <row r="13" spans="1:10" ht="12.75" customHeight="1" x14ac:dyDescent="0.25">
      <c r="A13" s="87"/>
      <c r="B13" s="11" t="s">
        <v>7</v>
      </c>
      <c r="C13" s="8" t="str">
        <f>Příjmy!C127</f>
        <v>A4.1. Přijaté transfery neinvestiční</v>
      </c>
      <c r="D13" s="442"/>
      <c r="E13" s="443"/>
      <c r="F13" s="443"/>
      <c r="G13" s="444"/>
      <c r="I13" s="477"/>
      <c r="J13" s="476"/>
    </row>
    <row r="14" spans="1:10" ht="12.75" customHeight="1" x14ac:dyDescent="0.2">
      <c r="A14" s="11"/>
      <c r="B14" s="5">
        <f>Příjmy!B130</f>
        <v>4121</v>
      </c>
      <c r="C14" s="1" t="str">
        <f>Příjmy!C130</f>
        <v>Příjmy - VPS zásahy hasičů na území jiné obce</v>
      </c>
      <c r="D14" s="35">
        <f>Příjmy!F130</f>
        <v>30000</v>
      </c>
      <c r="E14" s="35">
        <f>Příjmy!G130</f>
        <v>30000</v>
      </c>
      <c r="F14" s="36">
        <f>Příjmy!H130</f>
        <v>30000</v>
      </c>
      <c r="G14" s="36">
        <f>Příjmy!I130</f>
        <v>30000</v>
      </c>
      <c r="I14" s="220">
        <f>Příjmy!K130</f>
        <v>0</v>
      </c>
      <c r="J14" s="366">
        <f>Příjmy!L130</f>
        <v>0</v>
      </c>
    </row>
    <row r="15" spans="1:10" ht="12.75" customHeight="1" x14ac:dyDescent="0.2">
      <c r="A15" s="11"/>
      <c r="B15" s="5">
        <f>Příjmy!B131</f>
        <v>4116</v>
      </c>
      <c r="C15" s="1" t="str">
        <f>Příjmy!C131</f>
        <v>Úřad práce DC - policejní preventisté</v>
      </c>
      <c r="D15" s="35">
        <f>Příjmy!F131</f>
        <v>363000</v>
      </c>
      <c r="E15" s="35">
        <f>Příjmy!G131</f>
        <v>363000</v>
      </c>
      <c r="F15" s="36">
        <f>Příjmy!H131</f>
        <v>396000</v>
      </c>
      <c r="G15" s="36">
        <f>Příjmy!I131</f>
        <v>396000</v>
      </c>
      <c r="I15" s="366">
        <f>Příjmy!K131</f>
        <v>0</v>
      </c>
      <c r="J15" s="366">
        <f>Příjmy!L131</f>
        <v>0</v>
      </c>
    </row>
    <row r="16" spans="1:10" ht="12.75" customHeight="1" x14ac:dyDescent="0.2">
      <c r="A16" s="11"/>
      <c r="B16" s="5">
        <f>Příjmy!B132</f>
        <v>4113</v>
      </c>
      <c r="C16" s="1" t="str">
        <f>Příjmy!C132</f>
        <v>SFŽP SML č.07001961 -dotace na kotlíkového specialistu</v>
      </c>
      <c r="D16" s="35">
        <f>Příjmy!F132</f>
        <v>40000</v>
      </c>
      <c r="E16" s="35">
        <f>Příjmy!G132</f>
        <v>20000</v>
      </c>
      <c r="F16" s="36">
        <f>Příjmy!H132</f>
        <v>20000</v>
      </c>
      <c r="G16" s="36">
        <f>Příjmy!I132</f>
        <v>20000</v>
      </c>
      <c r="I16" s="366">
        <f>Příjmy!K132</f>
        <v>0</v>
      </c>
      <c r="J16" s="366">
        <f>Příjmy!L132</f>
        <v>0</v>
      </c>
    </row>
    <row r="17" spans="1:10" ht="12.75" customHeight="1" x14ac:dyDescent="0.2">
      <c r="A17" s="11"/>
      <c r="B17" s="5">
        <f>Příjmy!B133</f>
        <v>4116</v>
      </c>
      <c r="C17" s="1" t="str">
        <f>Příjmy!C133</f>
        <v>OPZ-"Efektivní řízení na MěÚ" CZ.03.4.74/0.0/0.0/17_080/0009921</v>
      </c>
      <c r="D17" s="35">
        <f>Příjmy!F133</f>
        <v>300000</v>
      </c>
      <c r="E17" s="35">
        <f>Příjmy!G133</f>
        <v>0</v>
      </c>
      <c r="F17" s="36">
        <f>Příjmy!H133</f>
        <v>0</v>
      </c>
      <c r="G17" s="36">
        <f>Příjmy!I133</f>
        <v>0</v>
      </c>
      <c r="I17" s="366">
        <f>Příjmy!K133</f>
        <v>0</v>
      </c>
      <c r="J17" s="366">
        <f>Příjmy!L133</f>
        <v>0</v>
      </c>
    </row>
    <row r="18" spans="1:10" ht="12.75" customHeight="1" x14ac:dyDescent="0.2">
      <c r="A18" s="11"/>
      <c r="B18" s="5">
        <f>Příjmy!B134</f>
        <v>4116</v>
      </c>
      <c r="C18" s="1" t="str">
        <f>Příjmy!C134</f>
        <v xml:space="preserve">SZIF-dotace na rekonstrukci městské knihovny 80%  </v>
      </c>
      <c r="D18" s="35">
        <f>Příjmy!F134</f>
        <v>396880</v>
      </c>
      <c r="E18" s="35">
        <f>Příjmy!G134</f>
        <v>319651</v>
      </c>
      <c r="F18" s="36">
        <f>Příjmy!H134</f>
        <v>0</v>
      </c>
      <c r="G18" s="36">
        <f>Příjmy!I134</f>
        <v>0</v>
      </c>
      <c r="I18" s="366">
        <f>Příjmy!K134</f>
        <v>0</v>
      </c>
      <c r="J18" s="366">
        <f>Příjmy!L134</f>
        <v>0</v>
      </c>
    </row>
    <row r="19" spans="1:10" ht="12.75" customHeight="1" x14ac:dyDescent="0.2">
      <c r="A19" s="11"/>
      <c r="B19" s="5">
        <f>Příjmy!B135</f>
        <v>4112</v>
      </c>
      <c r="C19" s="1" t="str">
        <f>Příjmy!C135</f>
        <v xml:space="preserve">Ústecký kraj-výkon státní správy  </v>
      </c>
      <c r="D19" s="35">
        <f>Příjmy!F135</f>
        <v>4271700</v>
      </c>
      <c r="E19" s="35">
        <f>Příjmy!G135</f>
        <v>4271700</v>
      </c>
      <c r="F19" s="36">
        <f>Příjmy!H135</f>
        <v>4222300</v>
      </c>
      <c r="G19" s="36">
        <f>Příjmy!I135</f>
        <v>4222300</v>
      </c>
      <c r="I19" s="366">
        <f>Příjmy!K135</f>
        <v>0</v>
      </c>
      <c r="J19" s="366">
        <f>Příjmy!L135</f>
        <v>0</v>
      </c>
    </row>
    <row r="20" spans="1:10" ht="12.75" customHeight="1" x14ac:dyDescent="0.2">
      <c r="A20" s="11"/>
      <c r="B20" s="5"/>
      <c r="C20" s="1" t="str">
        <f>Příjmy!C136</f>
        <v>Ostatní dotace přijaté v roce 2021</v>
      </c>
      <c r="D20" s="35">
        <f>Příjmy!F136</f>
        <v>0</v>
      </c>
      <c r="E20" s="35">
        <f>Příjmy!G136</f>
        <v>3484975.52</v>
      </c>
      <c r="F20" s="36">
        <f>Příjmy!H136</f>
        <v>0</v>
      </c>
      <c r="G20" s="36">
        <f>Příjmy!I136</f>
        <v>0</v>
      </c>
      <c r="I20" s="366">
        <f>Příjmy!K136</f>
        <v>0</v>
      </c>
      <c r="J20" s="366">
        <f>Příjmy!L136</f>
        <v>0</v>
      </c>
    </row>
    <row r="21" spans="1:10" ht="12.75" customHeight="1" x14ac:dyDescent="0.2">
      <c r="A21" s="11"/>
      <c r="B21" s="5"/>
      <c r="C21" s="1"/>
      <c r="D21" s="35">
        <f>Příjmy!F137</f>
        <v>0</v>
      </c>
      <c r="E21" s="35">
        <f>Příjmy!G137</f>
        <v>0</v>
      </c>
      <c r="F21" s="36">
        <f>Příjmy!H137</f>
        <v>0</v>
      </c>
      <c r="G21" s="36">
        <f>Příjmy!I137</f>
        <v>0</v>
      </c>
      <c r="I21" s="366">
        <f>Příjmy!K137</f>
        <v>0</v>
      </c>
      <c r="J21" s="366">
        <f>Příjmy!L137</f>
        <v>0</v>
      </c>
    </row>
    <row r="22" spans="1:10" ht="12.75" customHeight="1" x14ac:dyDescent="0.2">
      <c r="A22" s="11"/>
      <c r="B22" s="11" t="s">
        <v>7</v>
      </c>
      <c r="C22" s="8" t="str">
        <f>Příjmy!C138</f>
        <v>A4.1. Přijaté transfery neinvestiční celkem</v>
      </c>
      <c r="D22" s="33">
        <f>SUM(D14:D21)</f>
        <v>5401580</v>
      </c>
      <c r="E22" s="33">
        <f>SUM(E14:E21)</f>
        <v>8489326.5199999996</v>
      </c>
      <c r="F22" s="34">
        <f t="shared" ref="F22:G22" si="0">SUM(F14:F21)</f>
        <v>4668300</v>
      </c>
      <c r="G22" s="34">
        <f t="shared" si="0"/>
        <v>4668300</v>
      </c>
      <c r="I22" s="33">
        <f t="shared" ref="I22:J22" si="1">SUM(I14:I21)</f>
        <v>0</v>
      </c>
      <c r="J22" s="33">
        <f t="shared" si="1"/>
        <v>0</v>
      </c>
    </row>
    <row r="23" spans="1:10" ht="12.75" customHeight="1" x14ac:dyDescent="0.25">
      <c r="A23" s="471"/>
      <c r="B23" s="443"/>
      <c r="C23" s="443"/>
      <c r="D23" s="443"/>
      <c r="E23" s="443"/>
      <c r="F23" s="443"/>
      <c r="G23" s="444"/>
      <c r="I23" s="475"/>
      <c r="J23" s="476"/>
    </row>
    <row r="24" spans="1:10" ht="12.75" customHeight="1" x14ac:dyDescent="0.25">
      <c r="A24" s="9"/>
      <c r="B24" s="11" t="s">
        <v>7</v>
      </c>
      <c r="C24" s="8" t="str">
        <f>Příjmy!C139</f>
        <v>A4.2. Přijaté transfery investiční</v>
      </c>
      <c r="D24" s="442"/>
      <c r="E24" s="443"/>
      <c r="F24" s="443"/>
      <c r="G24" s="444"/>
      <c r="I24" s="477"/>
      <c r="J24" s="476"/>
    </row>
    <row r="25" spans="1:10" ht="12.75" customHeight="1" x14ac:dyDescent="0.2">
      <c r="A25" s="5" t="str">
        <f>Příjmy!A142</f>
        <v>EDS 117D051000093</v>
      </c>
      <c r="B25" s="5">
        <f>Příjmy!B142</f>
        <v>4216</v>
      </c>
      <c r="C25" s="1" t="str">
        <f>Příjmy!C142</f>
        <v xml:space="preserve">MMR-dotace na pořízení územního plánu  </v>
      </c>
      <c r="D25" s="35">
        <f>Příjmy!F142</f>
        <v>51520</v>
      </c>
      <c r="E25" s="35">
        <f>Příjmy!G142</f>
        <v>51520</v>
      </c>
      <c r="F25" s="36">
        <f>Příjmy!H142</f>
        <v>0</v>
      </c>
      <c r="G25" s="36">
        <f>Příjmy!I142</f>
        <v>0</v>
      </c>
      <c r="I25" s="220">
        <f>Příjmy!K142</f>
        <v>0</v>
      </c>
      <c r="J25" s="366">
        <f>Příjmy!L142</f>
        <v>0</v>
      </c>
    </row>
    <row r="26" spans="1:10" ht="12.75" customHeight="1" x14ac:dyDescent="0.2">
      <c r="A26" s="5" t="str">
        <f>Příjmy!A143</f>
        <v>21/006/19210/342/027/000809</v>
      </c>
      <c r="B26" s="5">
        <f>Příjmy!B143</f>
        <v>4213</v>
      </c>
      <c r="C26" s="1" t="str">
        <f>Příjmy!C143</f>
        <v>SZIF-stavební úpravy a pořízení technologií do kuchyně v MŠ</v>
      </c>
      <c r="D26" s="35">
        <f>Příjmy!F143</f>
        <v>0</v>
      </c>
      <c r="E26" s="35">
        <f>Příjmy!G143</f>
        <v>0</v>
      </c>
      <c r="F26" s="36">
        <f>Příjmy!H143</f>
        <v>492702</v>
      </c>
      <c r="G26" s="36">
        <f>Příjmy!I143</f>
        <v>492702</v>
      </c>
      <c r="I26" s="366">
        <f>Příjmy!K143</f>
        <v>0</v>
      </c>
      <c r="J26" s="366">
        <f>Příjmy!L143</f>
        <v>0</v>
      </c>
    </row>
    <row r="27" spans="1:10" ht="12.75" customHeight="1" x14ac:dyDescent="0.2">
      <c r="A27" s="5" t="str">
        <f>Příjmy!A144</f>
        <v>21/006/19210/342/027/000809</v>
      </c>
      <c r="B27" s="5">
        <f>Příjmy!B144</f>
        <v>4216</v>
      </c>
      <c r="C27" s="1" t="str">
        <f>Příjmy!C144</f>
        <v>Národní zdoje-stavební úpravy a pořízení technologií do kuchyně v MŠ</v>
      </c>
      <c r="D27" s="35">
        <f>Příjmy!F144</f>
        <v>0</v>
      </c>
      <c r="E27" s="35">
        <f>Příjmy!G144</f>
        <v>0</v>
      </c>
      <c r="F27" s="36">
        <f>Příjmy!H144</f>
        <v>277146</v>
      </c>
      <c r="G27" s="36">
        <f>Příjmy!I144</f>
        <v>277146</v>
      </c>
      <c r="I27" s="366">
        <f>Příjmy!K144</f>
        <v>0</v>
      </c>
      <c r="J27" s="366">
        <f>Příjmy!L144</f>
        <v>0</v>
      </c>
    </row>
    <row r="28" spans="1:10" ht="12.75" customHeight="1" x14ac:dyDescent="0.2">
      <c r="A28" s="5" t="str">
        <f>Příjmy!A145</f>
        <v>117D03G001737</v>
      </c>
      <c r="B28" s="5">
        <f>Příjmy!B145</f>
        <v>4216</v>
      </c>
      <c r="C28" s="1" t="str">
        <f>Příjmy!C145</f>
        <v>Nerudova 689 centrum volnočasových aktivit</v>
      </c>
      <c r="D28" s="35">
        <f>Příjmy!F145</f>
        <v>18000000</v>
      </c>
      <c r="E28" s="35">
        <f>Příjmy!G145</f>
        <v>4256591.72</v>
      </c>
      <c r="F28" s="36">
        <f>Příjmy!H145</f>
        <v>13743409</v>
      </c>
      <c r="G28" s="36">
        <f>Příjmy!I145</f>
        <v>13743409</v>
      </c>
      <c r="I28" s="366">
        <f>Příjmy!K145</f>
        <v>0</v>
      </c>
      <c r="J28" s="366">
        <f>Příjmy!L145</f>
        <v>0</v>
      </c>
    </row>
    <row r="29" spans="1:10" ht="12.75" customHeight="1" x14ac:dyDescent="0.2">
      <c r="A29" s="5">
        <f>Příjmy!A146</f>
        <v>5712011</v>
      </c>
      <c r="B29" s="5">
        <f>Příjmy!B146</f>
        <v>4213</v>
      </c>
      <c r="C29" s="1" t="str">
        <f>Příjmy!C146</f>
        <v>SFŽP-Vodní zdroj Ovesná, dotace 60 %</v>
      </c>
      <c r="D29" s="35">
        <f>Příjmy!F146</f>
        <v>0</v>
      </c>
      <c r="E29" s="35">
        <f>Příjmy!G146</f>
        <v>0</v>
      </c>
      <c r="F29" s="36">
        <f>Příjmy!H146</f>
        <v>2866098</v>
      </c>
      <c r="G29" s="36">
        <f>Příjmy!I146</f>
        <v>2866098</v>
      </c>
      <c r="I29" s="366">
        <f>Příjmy!K146</f>
        <v>0</v>
      </c>
      <c r="J29" s="366">
        <f>Příjmy!L146</f>
        <v>0</v>
      </c>
    </row>
    <row r="30" spans="1:10" s="401" customFormat="1" ht="12.75" customHeight="1" x14ac:dyDescent="0.2">
      <c r="A30" s="397"/>
      <c r="B30" s="397"/>
      <c r="C30" s="398" t="str">
        <f>Příjmy!C147</f>
        <v>Ostatní dotace přijaté v roci 2021</v>
      </c>
      <c r="D30" s="399">
        <f>Příjmy!F147</f>
        <v>0</v>
      </c>
      <c r="E30" s="399">
        <f>Příjmy!G147</f>
        <v>319651</v>
      </c>
      <c r="F30" s="400">
        <f>Příjmy!H147</f>
        <v>0</v>
      </c>
      <c r="G30" s="400">
        <f>Příjmy!I147</f>
        <v>0</v>
      </c>
      <c r="I30" s="232">
        <f>Příjmy!K147</f>
        <v>0</v>
      </c>
      <c r="J30" s="232">
        <f>Příjmy!L147</f>
        <v>0</v>
      </c>
    </row>
    <row r="31" spans="1:10" ht="12.75" customHeight="1" x14ac:dyDescent="0.2">
      <c r="A31" s="5"/>
      <c r="B31" s="5"/>
      <c r="C31" s="1"/>
      <c r="D31" s="35">
        <f>Příjmy!F148</f>
        <v>0</v>
      </c>
      <c r="E31" s="35">
        <f>Příjmy!G148</f>
        <v>0</v>
      </c>
      <c r="F31" s="36">
        <f>Příjmy!H148</f>
        <v>0</v>
      </c>
      <c r="G31" s="36">
        <f>Příjmy!I148</f>
        <v>0</v>
      </c>
      <c r="I31" s="366">
        <f>Příjmy!K148</f>
        <v>0</v>
      </c>
      <c r="J31" s="366">
        <f>Příjmy!L148</f>
        <v>0</v>
      </c>
    </row>
    <row r="32" spans="1:10" ht="12.75" customHeight="1" x14ac:dyDescent="0.2">
      <c r="A32" s="5"/>
      <c r="B32" s="5"/>
      <c r="C32" s="1"/>
      <c r="D32" s="35">
        <f>Příjmy!F149</f>
        <v>0</v>
      </c>
      <c r="E32" s="35">
        <f>Příjmy!G149</f>
        <v>0</v>
      </c>
      <c r="F32" s="36">
        <f>Příjmy!H149</f>
        <v>0</v>
      </c>
      <c r="G32" s="36">
        <f>Příjmy!I149</f>
        <v>0</v>
      </c>
      <c r="I32" s="366">
        <f>Příjmy!K149</f>
        <v>0</v>
      </c>
      <c r="J32" s="366">
        <f>Příjmy!L149</f>
        <v>0</v>
      </c>
    </row>
    <row r="33" spans="1:10" ht="12.75" customHeight="1" x14ac:dyDescent="0.2">
      <c r="A33" s="9"/>
      <c r="B33" s="11" t="s">
        <v>7</v>
      </c>
      <c r="C33" s="8" t="str">
        <f>Příjmy!C150</f>
        <v>A4.2. Přijaté transfery investiční celkem</v>
      </c>
      <c r="D33" s="33">
        <f>SUM(D25:D32)</f>
        <v>18051520</v>
      </c>
      <c r="E33" s="33">
        <f t="shared" ref="E33:F33" si="2">SUM(E25:E32)</f>
        <v>4627762.72</v>
      </c>
      <c r="F33" s="34">
        <f t="shared" si="2"/>
        <v>17379355</v>
      </c>
      <c r="G33" s="34">
        <f t="shared" ref="G33" si="3">SUM(G25:G32)</f>
        <v>17379355</v>
      </c>
      <c r="I33" s="33">
        <f t="shared" ref="I33:J33" si="4">SUM(I25:I32)</f>
        <v>0</v>
      </c>
      <c r="J33" s="33">
        <f t="shared" si="4"/>
        <v>0</v>
      </c>
    </row>
    <row r="34" spans="1:10" ht="12.75" customHeight="1" x14ac:dyDescent="0.2">
      <c r="A34" s="9"/>
      <c r="B34" s="11" t="s">
        <v>7</v>
      </c>
      <c r="C34" s="8" t="str">
        <f>Příjmy!C151</f>
        <v>A4. Přijaté transfery celkem</v>
      </c>
      <c r="D34" s="33">
        <f>D33+D22</f>
        <v>23453100</v>
      </c>
      <c r="E34" s="33">
        <f t="shared" ref="E34:F34" si="5">E33+E22</f>
        <v>13117089.239999998</v>
      </c>
      <c r="F34" s="34">
        <f t="shared" si="5"/>
        <v>22047655</v>
      </c>
      <c r="G34" s="34">
        <f t="shared" ref="G34" si="6">G33+G22</f>
        <v>22047655</v>
      </c>
      <c r="I34" s="33">
        <f t="shared" ref="I34:J34" si="7">I33+I22</f>
        <v>0</v>
      </c>
      <c r="J34" s="33">
        <f t="shared" si="7"/>
        <v>0</v>
      </c>
    </row>
    <row r="35" spans="1:10" ht="12.75" customHeight="1" x14ac:dyDescent="0.25">
      <c r="A35" s="471"/>
      <c r="B35" s="443"/>
      <c r="C35" s="443"/>
      <c r="D35" s="443"/>
      <c r="E35" s="443"/>
      <c r="F35" s="443"/>
      <c r="G35" s="444"/>
      <c r="I35" s="475"/>
      <c r="J35" s="476"/>
    </row>
    <row r="36" spans="1:10" ht="12.75" customHeight="1" x14ac:dyDescent="0.25">
      <c r="A36" s="5"/>
      <c r="B36" s="11"/>
      <c r="C36" s="8" t="str">
        <f>Příjmy!C166</f>
        <v>A5. Převody vlastním fondům a vlastním rozpočtovým účtům</v>
      </c>
      <c r="D36" s="442"/>
      <c r="E36" s="443"/>
      <c r="F36" s="443"/>
      <c r="G36" s="444"/>
      <c r="I36" s="477"/>
      <c r="J36" s="476"/>
    </row>
    <row r="37" spans="1:10" ht="12.75" customHeight="1" x14ac:dyDescent="0.2">
      <c r="A37" s="29">
        <f>Příjmy!A168</f>
        <v>6330</v>
      </c>
      <c r="B37" s="29">
        <f>Příjmy!B168</f>
        <v>4134</v>
      </c>
      <c r="C37" s="37" t="str">
        <f>Příjmy!C168</f>
        <v>Převod na sociální fond</v>
      </c>
      <c r="D37" s="38">
        <f>Příjmy!F168</f>
        <v>235200</v>
      </c>
      <c r="E37" s="38">
        <f>Příjmy!G168</f>
        <v>275200</v>
      </c>
      <c r="F37" s="39">
        <f>Příjmy!H168</f>
        <v>536000</v>
      </c>
      <c r="G37" s="39">
        <f>Příjmy!I168</f>
        <v>536000</v>
      </c>
      <c r="I37" s="220">
        <f>Příjmy!K168</f>
        <v>0</v>
      </c>
      <c r="J37" s="366">
        <f>Příjmy!L168</f>
        <v>0</v>
      </c>
    </row>
    <row r="38" spans="1:10" ht="12.75" customHeight="1" x14ac:dyDescent="0.2">
      <c r="A38" s="29">
        <f>Příjmy!A169</f>
        <v>6330</v>
      </c>
      <c r="B38" s="29">
        <f>Příjmy!B169</f>
        <v>4134</v>
      </c>
      <c r="C38" s="37" t="str">
        <f>Příjmy!C169</f>
        <v>Převod na fond na obnovu byt.domů v majetku města</v>
      </c>
      <c r="D38" s="38">
        <f>Příjmy!F169</f>
        <v>1000000</v>
      </c>
      <c r="E38" s="38">
        <f>Příjmy!G169</f>
        <v>1280473</v>
      </c>
      <c r="F38" s="39">
        <f>Příjmy!H169</f>
        <v>1200000</v>
      </c>
      <c r="G38" s="39">
        <f>Příjmy!I169</f>
        <v>1200000</v>
      </c>
      <c r="I38" s="366">
        <f>Příjmy!K169</f>
        <v>0</v>
      </c>
      <c r="J38" s="366">
        <f>Příjmy!L169</f>
        <v>0</v>
      </c>
    </row>
    <row r="39" spans="1:10" ht="12.75" customHeight="1" x14ac:dyDescent="0.2">
      <c r="A39" s="29">
        <f>Příjmy!A170</f>
        <v>6330</v>
      </c>
      <c r="B39" s="29">
        <f>Příjmy!B170</f>
        <v>4139</v>
      </c>
      <c r="C39" s="37" t="str">
        <f>Příjmy!C170</f>
        <v>Převod z fondu obnovu nemovitostí v majetku města - dle Statutu</v>
      </c>
      <c r="D39" s="38">
        <f>Příjmy!F170</f>
        <v>760000</v>
      </c>
      <c r="E39" s="38">
        <f>Příjmy!G170</f>
        <v>1615663</v>
      </c>
      <c r="F39" s="39">
        <f>Příjmy!H170</f>
        <v>770000</v>
      </c>
      <c r="G39" s="39">
        <f>Příjmy!I170</f>
        <v>770000</v>
      </c>
      <c r="I39" s="366">
        <f>Příjmy!K170</f>
        <v>0</v>
      </c>
      <c r="J39" s="366">
        <f>Příjmy!L170</f>
        <v>0</v>
      </c>
    </row>
    <row r="40" spans="1:10" ht="12.75" customHeight="1" x14ac:dyDescent="0.2">
      <c r="A40" s="29"/>
      <c r="B40" s="29"/>
      <c r="C40" s="37"/>
      <c r="D40" s="38">
        <f>Příjmy!F171</f>
        <v>0</v>
      </c>
      <c r="E40" s="38">
        <f>Příjmy!G171</f>
        <v>0</v>
      </c>
      <c r="F40" s="39">
        <f>Příjmy!H171</f>
        <v>0</v>
      </c>
      <c r="G40" s="39">
        <f>Příjmy!I171</f>
        <v>0</v>
      </c>
      <c r="I40" s="366">
        <f>Příjmy!K171</f>
        <v>0</v>
      </c>
      <c r="J40" s="366">
        <f>Příjmy!L171</f>
        <v>0</v>
      </c>
    </row>
    <row r="41" spans="1:10" ht="12.75" customHeight="1" x14ac:dyDescent="0.2">
      <c r="A41" s="29"/>
      <c r="B41" s="29"/>
      <c r="C41" s="37"/>
      <c r="D41" s="38">
        <f>Příjmy!F172</f>
        <v>0</v>
      </c>
      <c r="E41" s="38">
        <f>Příjmy!G172</f>
        <v>0</v>
      </c>
      <c r="F41" s="39">
        <f>Příjmy!H172</f>
        <v>0</v>
      </c>
      <c r="G41" s="39">
        <f>Příjmy!I172</f>
        <v>0</v>
      </c>
      <c r="I41" s="366">
        <f>Příjmy!K172</f>
        <v>0</v>
      </c>
      <c r="J41" s="366">
        <f>Příjmy!L172</f>
        <v>0</v>
      </c>
    </row>
    <row r="42" spans="1:10" ht="12.75" customHeight="1" x14ac:dyDescent="0.2">
      <c r="A42" s="16"/>
      <c r="B42" s="16"/>
      <c r="C42" s="2" t="str">
        <f>Příjmy!C173</f>
        <v>A5. Převody vlastním fondům a vlastním rozpočt. účtům celk.</v>
      </c>
      <c r="D42" s="41">
        <f>SUM(D37:D41)</f>
        <v>1995200</v>
      </c>
      <c r="E42" s="41">
        <f t="shared" ref="E42:J42" si="8">SUM(E37:E41)</f>
        <v>3171336</v>
      </c>
      <c r="F42" s="42">
        <f t="shared" si="8"/>
        <v>2506000</v>
      </c>
      <c r="G42" s="42">
        <f t="shared" ref="G42" si="9">SUM(G37:G41)</f>
        <v>2506000</v>
      </c>
      <c r="I42" s="41">
        <f t="shared" si="8"/>
        <v>0</v>
      </c>
      <c r="J42" s="41">
        <f t="shared" si="8"/>
        <v>0</v>
      </c>
    </row>
    <row r="43" spans="1:10" ht="12.75" customHeight="1" x14ac:dyDescent="0.25">
      <c r="A43" s="471"/>
      <c r="B43" s="443"/>
      <c r="C43" s="443"/>
      <c r="D43" s="443"/>
      <c r="E43" s="443"/>
      <c r="F43" s="443"/>
      <c r="G43" s="444"/>
      <c r="I43" s="475"/>
      <c r="J43" s="476"/>
    </row>
    <row r="44" spans="1:10" ht="12.75" customHeight="1" x14ac:dyDescent="0.2">
      <c r="A44" s="90"/>
      <c r="B44" s="90"/>
      <c r="C44" s="43" t="str">
        <f>Příjmy!C178</f>
        <v>A. Příjmy celkem před konsolidací (A1. + A.2 + A3. + A4. + A.5)</v>
      </c>
      <c r="D44" s="44">
        <f>D7+D9+D11+D34+D42</f>
        <v>77775300</v>
      </c>
      <c r="E44" s="44">
        <f>E7+E9+E11+E34+E42</f>
        <v>86884473.939999998</v>
      </c>
      <c r="F44" s="42">
        <f t="shared" ref="F44:G44" si="10">F7+F9+F11+F34+F42</f>
        <v>90650706</v>
      </c>
      <c r="G44" s="42">
        <f t="shared" si="10"/>
        <v>90650706</v>
      </c>
      <c r="I44" s="331">
        <f t="shared" ref="I44:J44" si="11">I7+I9+I11+I34+I42</f>
        <v>0</v>
      </c>
      <c r="J44" s="331">
        <f t="shared" si="11"/>
        <v>0</v>
      </c>
    </row>
    <row r="45" spans="1:10" ht="12.75" customHeight="1" x14ac:dyDescent="0.2">
      <c r="A45" s="90"/>
      <c r="B45" s="90"/>
      <c r="C45" s="43" t="str">
        <f>Příjmy!C182</f>
        <v>A. Příjmy celkem po konsolidaci (A1. + A.2 + A3. + A4.)</v>
      </c>
      <c r="D45" s="44">
        <f>D44-D42</f>
        <v>75780100</v>
      </c>
      <c r="E45" s="44">
        <f t="shared" ref="E45:F45" si="12">E44-E42</f>
        <v>83713137.939999998</v>
      </c>
      <c r="F45" s="42">
        <f t="shared" si="12"/>
        <v>88144706</v>
      </c>
      <c r="G45" s="42">
        <f t="shared" ref="G45" si="13">G44-G42</f>
        <v>88144706</v>
      </c>
      <c r="I45" s="331">
        <f t="shared" ref="I45:J45" si="14">I44-I42</f>
        <v>0</v>
      </c>
      <c r="J45" s="331">
        <f t="shared" si="14"/>
        <v>0</v>
      </c>
    </row>
    <row r="46" spans="1:10" s="28" customFormat="1" ht="12.75" customHeight="1" x14ac:dyDescent="0.2">
      <c r="A46" s="91"/>
      <c r="B46" s="91"/>
      <c r="C46" s="92"/>
      <c r="D46" s="93"/>
      <c r="E46" s="93"/>
      <c r="F46" s="94"/>
      <c r="G46" s="94"/>
      <c r="I46" s="231"/>
      <c r="J46" s="231"/>
    </row>
    <row r="47" spans="1:10" s="28" customFormat="1" ht="12.75" customHeight="1" x14ac:dyDescent="0.2">
      <c r="A47" s="91"/>
      <c r="B47" s="91"/>
      <c r="C47" s="92"/>
      <c r="D47" s="93"/>
      <c r="E47" s="93"/>
      <c r="F47" s="94"/>
      <c r="G47" s="94"/>
      <c r="I47" s="231"/>
      <c r="J47" s="231"/>
    </row>
    <row r="48" spans="1:10" s="28" customFormat="1" ht="12.75" customHeight="1" x14ac:dyDescent="0.2">
      <c r="A48" s="91"/>
      <c r="B48" s="91"/>
      <c r="C48" s="92"/>
      <c r="D48" s="93"/>
      <c r="E48" s="93"/>
      <c r="F48" s="94"/>
      <c r="G48" s="94"/>
      <c r="I48" s="231"/>
      <c r="J48" s="231"/>
    </row>
    <row r="49" spans="1:10" s="28" customFormat="1" ht="12.75" customHeight="1" x14ac:dyDescent="0.2">
      <c r="A49" s="91"/>
      <c r="B49" s="91"/>
      <c r="C49" s="92"/>
      <c r="D49" s="93"/>
      <c r="E49" s="93"/>
      <c r="F49" s="94"/>
      <c r="G49" s="94"/>
      <c r="I49" s="231"/>
      <c r="J49" s="231"/>
    </row>
    <row r="50" spans="1:10" s="28" customFormat="1" ht="12.75" customHeight="1" x14ac:dyDescent="0.2">
      <c r="A50" s="91"/>
      <c r="B50" s="91"/>
      <c r="C50" s="92"/>
      <c r="D50" s="93"/>
      <c r="E50" s="93"/>
      <c r="F50" s="94"/>
      <c r="G50" s="94"/>
      <c r="I50" s="231"/>
      <c r="J50" s="231"/>
    </row>
    <row r="51" spans="1:10" s="28" customFormat="1" ht="12.75" customHeight="1" x14ac:dyDescent="0.2">
      <c r="A51" s="91"/>
      <c r="B51" s="91"/>
      <c r="C51" s="92"/>
      <c r="D51" s="93"/>
      <c r="E51" s="93"/>
      <c r="F51" s="94"/>
      <c r="G51" s="94"/>
      <c r="I51" s="231"/>
      <c r="J51" s="231"/>
    </row>
    <row r="52" spans="1:10" s="28" customFormat="1" ht="12.75" customHeight="1" x14ac:dyDescent="0.2">
      <c r="A52" s="91"/>
      <c r="B52" s="91"/>
      <c r="C52" s="92"/>
      <c r="D52" s="93"/>
      <c r="E52" s="93"/>
      <c r="F52" s="94"/>
      <c r="G52" s="94"/>
      <c r="I52" s="231"/>
      <c r="J52" s="231"/>
    </row>
    <row r="53" spans="1:10" s="28" customFormat="1" ht="12.75" customHeight="1" x14ac:dyDescent="0.2">
      <c r="A53" s="91"/>
      <c r="B53" s="91"/>
      <c r="C53" s="92"/>
      <c r="D53" s="93"/>
      <c r="E53" s="93"/>
      <c r="F53" s="94"/>
      <c r="G53" s="94"/>
      <c r="I53" s="231"/>
      <c r="J53" s="231"/>
    </row>
    <row r="54" spans="1:10" s="28" customFormat="1" ht="12.75" customHeight="1" x14ac:dyDescent="0.2">
      <c r="A54" s="91"/>
      <c r="B54" s="91"/>
      <c r="C54" s="92"/>
      <c r="D54" s="93"/>
      <c r="E54" s="93"/>
      <c r="F54" s="94"/>
      <c r="G54" s="94"/>
      <c r="I54" s="231"/>
      <c r="J54" s="231"/>
    </row>
    <row r="55" spans="1:10" ht="12.75" customHeight="1" x14ac:dyDescent="0.2">
      <c r="A55" s="74" t="s">
        <v>189</v>
      </c>
      <c r="I55" s="230"/>
      <c r="J55" s="196" t="s">
        <v>216</v>
      </c>
    </row>
    <row r="56" spans="1:10" ht="12.75" customHeight="1" x14ac:dyDescent="0.25">
      <c r="A56" s="445" t="s">
        <v>463</v>
      </c>
      <c r="B56" s="472"/>
      <c r="C56" s="472"/>
      <c r="D56" s="472"/>
      <c r="E56" s="472"/>
      <c r="F56" s="472"/>
      <c r="G56" s="472"/>
      <c r="I56" s="230"/>
      <c r="J56" s="230"/>
    </row>
    <row r="57" spans="1:10" ht="12.75" customHeight="1" x14ac:dyDescent="0.2">
      <c r="I57" s="230"/>
      <c r="J57" s="230"/>
    </row>
    <row r="58" spans="1:10" ht="12.75" customHeight="1" x14ac:dyDescent="0.2">
      <c r="A58" s="78" t="s">
        <v>402</v>
      </c>
      <c r="I58" s="230"/>
      <c r="J58" s="230"/>
    </row>
    <row r="59" spans="1:10" ht="12.75" customHeight="1" x14ac:dyDescent="0.2">
      <c r="A59" s="79" t="s">
        <v>95</v>
      </c>
      <c r="B59" s="79" t="s">
        <v>79</v>
      </c>
      <c r="C59" s="448" t="s">
        <v>281</v>
      </c>
      <c r="D59" s="80" t="s">
        <v>93</v>
      </c>
      <c r="E59" s="79" t="s">
        <v>173</v>
      </c>
      <c r="F59" s="436" t="s">
        <v>473</v>
      </c>
      <c r="G59" s="436" t="s">
        <v>474</v>
      </c>
      <c r="I59" s="478" t="s">
        <v>444</v>
      </c>
      <c r="J59" s="479"/>
    </row>
    <row r="60" spans="1:10" ht="12.75" customHeight="1" x14ac:dyDescent="0.2">
      <c r="A60" s="82" t="s">
        <v>78</v>
      </c>
      <c r="B60" s="82" t="s">
        <v>78</v>
      </c>
      <c r="C60" s="449"/>
      <c r="D60" s="83">
        <v>2021</v>
      </c>
      <c r="E60" s="82">
        <v>2021</v>
      </c>
      <c r="F60" s="437">
        <v>2022</v>
      </c>
      <c r="G60" s="437">
        <v>2022</v>
      </c>
      <c r="I60" s="309" t="s">
        <v>445</v>
      </c>
      <c r="J60" s="309" t="s">
        <v>446</v>
      </c>
    </row>
    <row r="61" spans="1:10" ht="12.75" customHeight="1" x14ac:dyDescent="0.2">
      <c r="A61" s="5">
        <f>'Neinvestiční provozní výdaje'!A12</f>
        <v>6112</v>
      </c>
      <c r="B61" s="5">
        <f>'Neinvestiční provozní výdaje'!B12</f>
        <v>611</v>
      </c>
      <c r="C61" s="45" t="str">
        <f>'Neinvestiční provozní výdaje'!C12</f>
        <v>B1. Zastupitelstvo města - běžné výdaje celkem</v>
      </c>
      <c r="D61" s="33">
        <f>'Neinvestiční provozní výdaje'!F12</f>
        <v>2715000</v>
      </c>
      <c r="E61" s="33">
        <f>'Neinvestiční provozní výdaje'!G12</f>
        <v>2598787</v>
      </c>
      <c r="F61" s="34">
        <f>'Neinvestiční provozní výdaje'!H12</f>
        <v>2830000</v>
      </c>
      <c r="G61" s="34">
        <f>'Neinvestiční provozní výdaje'!I12</f>
        <v>2830000</v>
      </c>
      <c r="I61" s="33">
        <f>'Neinvestiční provozní výdaje'!K12</f>
        <v>0</v>
      </c>
      <c r="J61" s="33">
        <f>'Neinvestiční provozní výdaje'!L12</f>
        <v>0</v>
      </c>
    </row>
    <row r="62" spans="1:10" ht="12.75" customHeight="1" x14ac:dyDescent="0.25">
      <c r="A62" s="471"/>
      <c r="B62" s="443"/>
      <c r="C62" s="443"/>
      <c r="D62" s="443"/>
      <c r="E62" s="443"/>
      <c r="F62" s="443"/>
      <c r="G62" s="444"/>
      <c r="I62" s="475"/>
      <c r="J62" s="476"/>
    </row>
    <row r="63" spans="1:10" ht="12.75" customHeight="1" x14ac:dyDescent="0.2">
      <c r="A63" s="5">
        <f>'Neinvestiční provozní výdaje'!A18</f>
        <v>6402</v>
      </c>
      <c r="B63" s="5">
        <f>'Neinvestiční provozní výdaje'!B18</f>
        <v>0</v>
      </c>
      <c r="C63" s="45" t="str">
        <f>'Neinvestiční provozní výdaje'!C18</f>
        <v>B2. Finanční vyrovnání minulých let celkem</v>
      </c>
      <c r="D63" s="33">
        <f>'Neinvestiční provozní výdaje'!F18</f>
        <v>60547.99</v>
      </c>
      <c r="E63" s="33">
        <f>'Neinvestiční provozní výdaje'!G18</f>
        <v>60547.99</v>
      </c>
      <c r="F63" s="34">
        <f>'Neinvestiční provozní výdaje'!H18</f>
        <v>17496.37</v>
      </c>
      <c r="G63" s="34">
        <f>'Neinvestiční provozní výdaje'!I18</f>
        <v>17496.37</v>
      </c>
      <c r="I63" s="33">
        <f>'Neinvestiční provozní výdaje'!K18</f>
        <v>0</v>
      </c>
      <c r="J63" s="33">
        <f>'Neinvestiční provozní výdaje'!L18</f>
        <v>0</v>
      </c>
    </row>
    <row r="64" spans="1:10" ht="12.75" customHeight="1" x14ac:dyDescent="0.25">
      <c r="A64" s="471"/>
      <c r="B64" s="443"/>
      <c r="C64" s="443"/>
      <c r="D64" s="443"/>
      <c r="E64" s="443"/>
      <c r="F64" s="443"/>
      <c r="G64" s="444"/>
      <c r="I64" s="475"/>
      <c r="J64" s="476"/>
    </row>
    <row r="65" spans="1:10" ht="12.75" customHeight="1" x14ac:dyDescent="0.25">
      <c r="A65" s="5"/>
      <c r="B65" s="11"/>
      <c r="C65" s="45" t="s">
        <v>305</v>
      </c>
      <c r="D65" s="442"/>
      <c r="E65" s="443"/>
      <c r="F65" s="443"/>
      <c r="G65" s="444"/>
      <c r="I65" s="477"/>
      <c r="J65" s="476"/>
    </row>
    <row r="66" spans="1:10" ht="12.75" customHeight="1" x14ac:dyDescent="0.2">
      <c r="A66" s="5">
        <f>'Neinvestiční provozní výdaje'!A24</f>
        <v>1032</v>
      </c>
      <c r="B66" s="11" t="s">
        <v>1</v>
      </c>
      <c r="C66" s="46" t="str">
        <f>'Neinvestiční provozní výdaje'!C24</f>
        <v>Lesní hospodářství - podpora ost. produkčních činností celkem</v>
      </c>
      <c r="D66" s="35">
        <f>'Neinvestiční provozní výdaje'!F24</f>
        <v>1647000</v>
      </c>
      <c r="E66" s="35">
        <f>'Neinvestiční provozní výdaje'!G24</f>
        <v>3605574.96</v>
      </c>
      <c r="F66" s="36">
        <f>'Neinvestiční provozní výdaje'!H24</f>
        <v>2720000</v>
      </c>
      <c r="G66" s="36">
        <f>'Neinvestiční provozní výdaje'!I24</f>
        <v>2720000</v>
      </c>
      <c r="I66" s="220">
        <f>'Neinvestiční provozní výdaje'!K24</f>
        <v>0</v>
      </c>
      <c r="J66" s="366">
        <f>'Neinvestiční provozní výdaje'!L24</f>
        <v>0</v>
      </c>
    </row>
    <row r="67" spans="1:10" ht="12.75" customHeight="1" x14ac:dyDescent="0.2">
      <c r="A67" s="5">
        <f>'Neinvestiční provozní výdaje'!A31</f>
        <v>1036</v>
      </c>
      <c r="B67" s="11" t="s">
        <v>1</v>
      </c>
      <c r="C67" s="46" t="str">
        <f>'Neinvestiční provozní výdaje'!C31</f>
        <v>Správa v lesním hospodářství - běžné výdaje celkem</v>
      </c>
      <c r="D67" s="35">
        <f>'Neinvestiční provozní výdaje'!F31</f>
        <v>305000</v>
      </c>
      <c r="E67" s="35">
        <f>'Neinvestiční provozní výdaje'!G31</f>
        <v>307790</v>
      </c>
      <c r="F67" s="36">
        <f>'Neinvestiční provozní výdaje'!H31</f>
        <v>600000</v>
      </c>
      <c r="G67" s="36">
        <f>'Neinvestiční provozní výdaje'!I31</f>
        <v>600000</v>
      </c>
      <c r="I67" s="366">
        <f>'Neinvestiční provozní výdaje'!K31</f>
        <v>0</v>
      </c>
      <c r="J67" s="366">
        <f>'Neinvestiční provozní výdaje'!L31</f>
        <v>0</v>
      </c>
    </row>
    <row r="68" spans="1:10" s="78" customFormat="1" ht="12.75" customHeight="1" x14ac:dyDescent="0.2">
      <c r="A68" s="47"/>
      <c r="B68" s="96"/>
      <c r="C68" s="49" t="s">
        <v>304</v>
      </c>
      <c r="D68" s="50">
        <f>SUM(D66:D67)</f>
        <v>1952000</v>
      </c>
      <c r="E68" s="50">
        <f t="shared" ref="E68:J68" si="15">SUM(E66:E67)</f>
        <v>3913364.96</v>
      </c>
      <c r="F68" s="51">
        <f t="shared" si="15"/>
        <v>3320000</v>
      </c>
      <c r="G68" s="51">
        <f t="shared" ref="G68" si="16">SUM(G66:G67)</f>
        <v>3320000</v>
      </c>
      <c r="I68" s="50">
        <f t="shared" si="15"/>
        <v>0</v>
      </c>
      <c r="J68" s="50">
        <f t="shared" si="15"/>
        <v>0</v>
      </c>
    </row>
    <row r="69" spans="1:10" ht="12.75" customHeight="1" x14ac:dyDescent="0.25">
      <c r="A69" s="471"/>
      <c r="B69" s="443"/>
      <c r="C69" s="443"/>
      <c r="D69" s="443"/>
      <c r="E69" s="443"/>
      <c r="F69" s="443"/>
      <c r="G69" s="444"/>
      <c r="I69" s="475"/>
      <c r="J69" s="476"/>
    </row>
    <row r="70" spans="1:10" ht="12.75" customHeight="1" x14ac:dyDescent="0.2">
      <c r="A70" s="5">
        <f>'Neinvestiční provozní výdaje'!A38</f>
        <v>3349</v>
      </c>
      <c r="B70" s="11" t="s">
        <v>1</v>
      </c>
      <c r="C70" s="45" t="str">
        <f>'Neinvestiční provozní výdaje'!C38</f>
        <v>B4. Benešovské noviny - běžné výdaje celkem</v>
      </c>
      <c r="D70" s="33">
        <f>'Neinvestiční provozní výdaje'!F38</f>
        <v>65000</v>
      </c>
      <c r="E70" s="33">
        <f>'Neinvestiční provozní výdaje'!G38</f>
        <v>36552</v>
      </c>
      <c r="F70" s="34">
        <f>'Neinvestiční provozní výdaje'!H38</f>
        <v>100000</v>
      </c>
      <c r="G70" s="34">
        <f>'Neinvestiční provozní výdaje'!I38</f>
        <v>100000</v>
      </c>
      <c r="I70" s="33">
        <f>'Neinvestiční provozní výdaje'!K38</f>
        <v>0</v>
      </c>
      <c r="J70" s="33">
        <f>'Neinvestiční provozní výdaje'!L38</f>
        <v>0</v>
      </c>
    </row>
    <row r="71" spans="1:10" ht="12.75" customHeight="1" x14ac:dyDescent="0.25">
      <c r="A71" s="471"/>
      <c r="B71" s="443"/>
      <c r="C71" s="443"/>
      <c r="D71" s="443"/>
      <c r="E71" s="443"/>
      <c r="F71" s="443"/>
      <c r="G71" s="444"/>
      <c r="I71" s="475"/>
      <c r="J71" s="476"/>
    </row>
    <row r="72" spans="1:10" ht="12.75" customHeight="1" x14ac:dyDescent="0.25">
      <c r="A72" s="5"/>
      <c r="B72" s="11"/>
      <c r="C72" s="8" t="s">
        <v>437</v>
      </c>
      <c r="D72" s="442"/>
      <c r="E72" s="443"/>
      <c r="F72" s="443"/>
      <c r="G72" s="444"/>
      <c r="I72" s="477"/>
      <c r="J72" s="476"/>
    </row>
    <row r="73" spans="1:10" ht="12.75" customHeight="1" x14ac:dyDescent="0.2">
      <c r="A73" s="5">
        <f>'Neinvestiční provozní výdaje'!A64</f>
        <v>2212</v>
      </c>
      <c r="B73" s="11" t="s">
        <v>1</v>
      </c>
      <c r="C73" s="46" t="str">
        <f>'Neinvestiční provozní výdaje'!C64</f>
        <v>Silnice - běžné výdaje celkem</v>
      </c>
      <c r="D73" s="35">
        <f>'Neinvestiční provozní výdaje'!F64</f>
        <v>300000</v>
      </c>
      <c r="E73" s="35">
        <f>'Neinvestiční provozní výdaje'!G64</f>
        <v>1643466.46</v>
      </c>
      <c r="F73" s="36">
        <f>'Neinvestiční provozní výdaje'!H64</f>
        <v>4534000</v>
      </c>
      <c r="G73" s="36">
        <f>'Neinvestiční provozní výdaje'!I64</f>
        <v>4534000</v>
      </c>
      <c r="I73" s="35">
        <f>'Neinvestiční provozní výdaje'!K64</f>
        <v>0</v>
      </c>
      <c r="J73" s="35">
        <f>'Neinvestiční provozní výdaje'!L64</f>
        <v>0</v>
      </c>
    </row>
    <row r="74" spans="1:10" ht="12.75" customHeight="1" x14ac:dyDescent="0.2">
      <c r="A74" s="5">
        <f>'Neinvestiční provozní výdaje'!A78</f>
        <v>2219</v>
      </c>
      <c r="B74" s="11" t="s">
        <v>1</v>
      </c>
      <c r="C74" s="46" t="str">
        <f>'Neinvestiční provozní výdaje'!C78</f>
        <v>Ostatní pozemní komunikace - běžné výdaje celkem</v>
      </c>
      <c r="D74" s="35">
        <f>'Neinvestiční provozní výdaje'!F78</f>
        <v>1430000</v>
      </c>
      <c r="E74" s="35">
        <f>'Neinvestiční provozní výdaje'!G78</f>
        <v>1914493.98</v>
      </c>
      <c r="F74" s="36">
        <f>'Neinvestiční provozní výdaje'!H78</f>
        <v>7226936.2999999998</v>
      </c>
      <c r="G74" s="36">
        <f>'Neinvestiční provozní výdaje'!I78</f>
        <v>7226936.2999999998</v>
      </c>
      <c r="I74" s="35">
        <f>'Neinvestiční provozní výdaje'!K78</f>
        <v>0</v>
      </c>
      <c r="J74" s="35">
        <f>'Neinvestiční provozní výdaje'!L78</f>
        <v>0</v>
      </c>
    </row>
    <row r="75" spans="1:10" ht="12.75" customHeight="1" x14ac:dyDescent="0.2">
      <c r="A75" s="40">
        <f>'Neinvestiční provozní výdaje'!A85</f>
        <v>3631</v>
      </c>
      <c r="B75" s="11" t="s">
        <v>1</v>
      </c>
      <c r="C75" s="7" t="str">
        <f>'Neinvestiční provozní výdaje'!C85</f>
        <v>Veřejné osvětlení - běžné výdaje celkem</v>
      </c>
      <c r="D75" s="52">
        <f>'Neinvestiční provozní výdaje'!F85</f>
        <v>1350000</v>
      </c>
      <c r="E75" s="52">
        <f>'Neinvestiční provozní výdaje'!G85</f>
        <v>1462718.76</v>
      </c>
      <c r="F75" s="36">
        <f>'Neinvestiční provozní výdaje'!H85</f>
        <v>2315000</v>
      </c>
      <c r="G75" s="36">
        <f>'Neinvestiční provozní výdaje'!I85</f>
        <v>2315000</v>
      </c>
      <c r="I75" s="52">
        <f>'Neinvestiční provozní výdaje'!K85</f>
        <v>0</v>
      </c>
      <c r="J75" s="52">
        <f>'Neinvestiční provozní výdaje'!L85</f>
        <v>0</v>
      </c>
    </row>
    <row r="76" spans="1:10" ht="12.75" customHeight="1" x14ac:dyDescent="0.2">
      <c r="A76" s="40">
        <f>'Neinvestiční provozní výdaje'!A91</f>
        <v>3322</v>
      </c>
      <c r="B76" s="11" t="s">
        <v>1</v>
      </c>
      <c r="C76" s="7" t="str">
        <f>'Neinvestiční provozní výdaje'!C91</f>
        <v>Zachování a obnova kulturních památek - běžné výdaje celkem</v>
      </c>
      <c r="D76" s="52">
        <f>'Neinvestiční provozní výdaje'!F91</f>
        <v>200000</v>
      </c>
      <c r="E76" s="52">
        <f>'Neinvestiční provozní výdaje'!G91</f>
        <v>156950</v>
      </c>
      <c r="F76" s="36">
        <f>'Neinvestiční provozní výdaje'!H91</f>
        <v>250000</v>
      </c>
      <c r="G76" s="36">
        <f>'Neinvestiční provozní výdaje'!I91</f>
        <v>250000</v>
      </c>
      <c r="I76" s="52">
        <f>'Neinvestiční provozní výdaje'!K91</f>
        <v>0</v>
      </c>
      <c r="J76" s="52">
        <f>'Neinvestiční provozní výdaje'!L91</f>
        <v>0</v>
      </c>
    </row>
    <row r="77" spans="1:10" ht="12.75" customHeight="1" x14ac:dyDescent="0.2">
      <c r="A77" s="40">
        <f>'Neinvestiční provozní výdaje'!A97</f>
        <v>3635</v>
      </c>
      <c r="B77" s="11" t="s">
        <v>1</v>
      </c>
      <c r="C77" s="7" t="str">
        <f>'Neinvestiční provozní výdaje'!C97</f>
        <v>Projektové dokumentace, studie, posudky, analýzy - celkem</v>
      </c>
      <c r="D77" s="52">
        <f>'Neinvestiční provozní výdaje'!F97</f>
        <v>700000</v>
      </c>
      <c r="E77" s="52">
        <f>'Neinvestiční provozní výdaje'!G97</f>
        <v>148122.67000000001</v>
      </c>
      <c r="F77" s="36">
        <f>'Neinvestiční provozní výdaje'!H97</f>
        <v>300000</v>
      </c>
      <c r="G77" s="36">
        <f>'Neinvestiční provozní výdaje'!I97</f>
        <v>300000</v>
      </c>
      <c r="I77" s="52">
        <f>'Neinvestiční provozní výdaje'!K97</f>
        <v>0</v>
      </c>
      <c r="J77" s="52">
        <f>'Neinvestiční provozní výdaje'!L97</f>
        <v>0</v>
      </c>
    </row>
    <row r="78" spans="1:10" ht="12.75" customHeight="1" x14ac:dyDescent="0.2">
      <c r="A78" s="40">
        <f>'Neinvestiční provozní výdaje'!A114</f>
        <v>3722</v>
      </c>
      <c r="B78" s="11" t="s">
        <v>1</v>
      </c>
      <c r="C78" s="7" t="str">
        <f>'Neinvestiční provozní výdaje'!C114</f>
        <v>Nakládání s odpady - běžné výdaje celkem</v>
      </c>
      <c r="D78" s="52">
        <f>'Neinvestiční provozní výdaje'!F114</f>
        <v>2520000</v>
      </c>
      <c r="E78" s="52">
        <f>'Neinvestiční provozní výdaje'!G114</f>
        <v>2231842.2999999998</v>
      </c>
      <c r="F78" s="36">
        <f>'Neinvestiční provozní výdaje'!H114</f>
        <v>2742000</v>
      </c>
      <c r="G78" s="36">
        <f>'Neinvestiční provozní výdaje'!I114</f>
        <v>2742000</v>
      </c>
      <c r="I78" s="52">
        <f>'Neinvestiční provozní výdaje'!K114</f>
        <v>0</v>
      </c>
      <c r="J78" s="52">
        <f>'Neinvestiční provozní výdaje'!L114</f>
        <v>0</v>
      </c>
    </row>
    <row r="79" spans="1:10" ht="12.75" customHeight="1" x14ac:dyDescent="0.2">
      <c r="A79" s="40">
        <f>'Neinvestiční provozní výdaje'!A120</f>
        <v>3725</v>
      </c>
      <c r="B79" s="11" t="s">
        <v>1</v>
      </c>
      <c r="C79" s="7" t="str">
        <f>'Neinvestiční provozní výdaje'!C120</f>
        <v>Tříděný odpad - běžné výdaje celkem</v>
      </c>
      <c r="D79" s="52">
        <f>'Neinvestiční provozní výdaje'!F120</f>
        <v>850000</v>
      </c>
      <c r="E79" s="52">
        <f>'Neinvestiční provozní výdaje'!G120</f>
        <v>814461.45</v>
      </c>
      <c r="F79" s="36">
        <f>'Neinvestiční provozní výdaje'!H120</f>
        <v>935000</v>
      </c>
      <c r="G79" s="36">
        <f>'Neinvestiční provozní výdaje'!I120</f>
        <v>935000</v>
      </c>
      <c r="I79" s="52">
        <f>'Neinvestiční provozní výdaje'!K120</f>
        <v>0</v>
      </c>
      <c r="J79" s="52">
        <f>'Neinvestiční provozní výdaje'!L120</f>
        <v>0</v>
      </c>
    </row>
    <row r="80" spans="1:10" ht="12.75" customHeight="1" x14ac:dyDescent="0.2">
      <c r="A80" s="40">
        <f>'Neinvestiční provozní výdaje'!A129</f>
        <v>3745</v>
      </c>
      <c r="B80" s="11" t="s">
        <v>1</v>
      </c>
      <c r="C80" s="7" t="str">
        <f>'Neinvestiční provozní výdaje'!C129</f>
        <v>Péče o veřejnou zeleň - běžné výdaje celkem</v>
      </c>
      <c r="D80" s="52">
        <f>'Neinvestiční provozní výdaje'!F129</f>
        <v>550000</v>
      </c>
      <c r="E80" s="52">
        <f>'Neinvestiční provozní výdaje'!G129</f>
        <v>375862.87</v>
      </c>
      <c r="F80" s="36">
        <f>'Neinvestiční provozní výdaje'!H129</f>
        <v>530000</v>
      </c>
      <c r="G80" s="36">
        <f>'Neinvestiční provozní výdaje'!I129</f>
        <v>530000</v>
      </c>
      <c r="I80" s="52">
        <f>'Neinvestiční provozní výdaje'!K129</f>
        <v>0</v>
      </c>
      <c r="J80" s="52">
        <f>'Neinvestiční provozní výdaje'!L129</f>
        <v>0</v>
      </c>
    </row>
    <row r="81" spans="1:10" ht="12.75" customHeight="1" x14ac:dyDescent="0.2">
      <c r="A81" s="40">
        <f>'Neinvestiční provozní výdaje'!A140</f>
        <v>5213</v>
      </c>
      <c r="B81" s="11" t="s">
        <v>1</v>
      </c>
      <c r="C81" s="7" t="str">
        <f>'Neinvestiční provozní výdaje'!C140</f>
        <v>Záležitosti civilní připravenosti na krizové stavy - celkem</v>
      </c>
      <c r="D81" s="52">
        <f>'Neinvestiční provozní výdaje'!F140</f>
        <v>108000</v>
      </c>
      <c r="E81" s="52">
        <f>'Neinvestiční provozní výdaje'!G140</f>
        <v>151262.13</v>
      </c>
      <c r="F81" s="36">
        <f>'Neinvestiční provozní výdaje'!H140</f>
        <v>186000</v>
      </c>
      <c r="G81" s="36">
        <f>'Neinvestiční provozní výdaje'!I140</f>
        <v>186000</v>
      </c>
      <c r="I81" s="52">
        <f>'Neinvestiční provozní výdaje'!K140</f>
        <v>0</v>
      </c>
      <c r="J81" s="52">
        <f>'Neinvestiční provozní výdaje'!L140</f>
        <v>0</v>
      </c>
    </row>
    <row r="82" spans="1:10" ht="12.75" customHeight="1" x14ac:dyDescent="0.2">
      <c r="A82" s="40">
        <f>'Neinvestiční provozní výdaje'!A146</f>
        <v>3639</v>
      </c>
      <c r="B82" s="11" t="s">
        <v>1</v>
      </c>
      <c r="C82" s="7" t="str">
        <f>'Neinvestiční provozní výdaje'!C146</f>
        <v>Veřejné WC - běžné výdaje celkem</v>
      </c>
      <c r="D82" s="52">
        <f>'Neinvestiční provozní výdaje'!F146</f>
        <v>150000</v>
      </c>
      <c r="E82" s="52">
        <f>'Neinvestiční provozní výdaje'!G146</f>
        <v>51181</v>
      </c>
      <c r="F82" s="36">
        <f>'Neinvestiční provozní výdaje'!H146</f>
        <v>80000</v>
      </c>
      <c r="G82" s="36">
        <f>'Neinvestiční provozní výdaje'!I146</f>
        <v>80000</v>
      </c>
      <c r="I82" s="52">
        <f>'Neinvestiční provozní výdaje'!K146</f>
        <v>0</v>
      </c>
      <c r="J82" s="52">
        <f>'Neinvestiční provozní výdaje'!L146</f>
        <v>0</v>
      </c>
    </row>
    <row r="83" spans="1:10" ht="12.75" customHeight="1" x14ac:dyDescent="0.2">
      <c r="A83" s="40">
        <f>'Neinvestiční provozní výdaje'!A153</f>
        <v>3412</v>
      </c>
      <c r="B83" s="11" t="s">
        <v>1</v>
      </c>
      <c r="C83" s="7" t="str">
        <f>'Neinvestiční provozní výdaje'!C153</f>
        <v>Sportovní zařízení v majetku obce - celkem</v>
      </c>
      <c r="D83" s="52">
        <f>'Neinvestiční provozní výdaje'!F153</f>
        <v>50000</v>
      </c>
      <c r="E83" s="52">
        <f>'Neinvestiční provozní výdaje'!G153</f>
        <v>49252.82</v>
      </c>
      <c r="F83" s="36">
        <f>'Neinvestiční provozní výdaje'!H153</f>
        <v>100000</v>
      </c>
      <c r="G83" s="36">
        <f>'Neinvestiční provozní výdaje'!I153</f>
        <v>100000</v>
      </c>
      <c r="I83" s="52">
        <f>'Neinvestiční provozní výdaje'!K153</f>
        <v>0</v>
      </c>
      <c r="J83" s="52">
        <f>'Neinvestiční provozní výdaje'!L153</f>
        <v>0</v>
      </c>
    </row>
    <row r="84" spans="1:10" ht="12.75" customHeight="1" x14ac:dyDescent="0.2">
      <c r="A84" s="40">
        <f>'Neinvestiční provozní výdaje'!A163</f>
        <v>3421</v>
      </c>
      <c r="B84" s="11" t="s">
        <v>1</v>
      </c>
      <c r="C84" s="7" t="str">
        <f>'Neinvestiční provozní výdaje'!C163</f>
        <v>Využití volného času dětí a mládeže - běžné výdaje celkem</v>
      </c>
      <c r="D84" s="52">
        <f>'Neinvestiční provozní výdaje'!F163</f>
        <v>50000</v>
      </c>
      <c r="E84" s="52">
        <f>'Neinvestiční provozní výdaje'!G163</f>
        <v>14092</v>
      </c>
      <c r="F84" s="36">
        <f>'Neinvestiční provozní výdaje'!H163</f>
        <v>100000</v>
      </c>
      <c r="G84" s="36">
        <f>'Neinvestiční provozní výdaje'!I163</f>
        <v>100000</v>
      </c>
      <c r="I84" s="52">
        <f>'Neinvestiční provozní výdaje'!K163</f>
        <v>0</v>
      </c>
      <c r="J84" s="52">
        <f>'Neinvestiční provozní výdaje'!L163</f>
        <v>0</v>
      </c>
    </row>
    <row r="85" spans="1:10" ht="12.75" customHeight="1" x14ac:dyDescent="0.2">
      <c r="A85" s="40">
        <f>'Neinvestiční provozní výdaje'!A178</f>
        <v>3613</v>
      </c>
      <c r="B85" s="11" t="s">
        <v>1</v>
      </c>
      <c r="C85" s="7" t="str">
        <f>'Neinvestiční provozní výdaje'!C178</f>
        <v>Správa a údržba majetku ve vlastnictví města -  celkem</v>
      </c>
      <c r="D85" s="52">
        <f>'Neinvestiční provozní výdaje'!F178</f>
        <v>3966500</v>
      </c>
      <c r="E85" s="52">
        <f>'Neinvestiční provozní výdaje'!G178</f>
        <v>5230977.5200000005</v>
      </c>
      <c r="F85" s="36">
        <f>'Neinvestiční provozní výdaje'!H178</f>
        <v>8675550</v>
      </c>
      <c r="G85" s="36">
        <f>'Neinvestiční provozní výdaje'!I178</f>
        <v>8675550</v>
      </c>
      <c r="I85" s="52">
        <f>'Neinvestiční provozní výdaje'!K178</f>
        <v>0</v>
      </c>
      <c r="J85" s="52">
        <f>'Neinvestiční provozní výdaje'!L178</f>
        <v>0</v>
      </c>
    </row>
    <row r="86" spans="1:10" ht="12.75" customHeight="1" x14ac:dyDescent="0.2">
      <c r="A86" s="40">
        <f>'Neinvestiční provozní výdaje'!A184</f>
        <v>3632</v>
      </c>
      <c r="B86" s="11" t="s">
        <v>1</v>
      </c>
      <c r="C86" s="7" t="str">
        <f>'Neinvestiční provozní výdaje'!C184</f>
        <v>Pohřebnictví - běžné výdaje celkem</v>
      </c>
      <c r="D86" s="52">
        <f>'Neinvestiční provozní výdaje'!F184</f>
        <v>33000</v>
      </c>
      <c r="E86" s="52">
        <f>'Neinvestiční provozní výdaje'!G184</f>
        <v>17076.740000000002</v>
      </c>
      <c r="F86" s="36">
        <f>'Neinvestiční provozní výdaje'!H184</f>
        <v>50000</v>
      </c>
      <c r="G86" s="36">
        <f>'Neinvestiční provozní výdaje'!I184</f>
        <v>50000</v>
      </c>
      <c r="I86" s="52">
        <f>'Neinvestiční provozní výdaje'!K184</f>
        <v>0</v>
      </c>
      <c r="J86" s="52">
        <f>'Neinvestiční provozní výdaje'!L184</f>
        <v>0</v>
      </c>
    </row>
    <row r="87" spans="1:10" ht="12.75" customHeight="1" x14ac:dyDescent="0.2">
      <c r="A87" s="40">
        <f>'Neinvestiční provozní výdaje'!A190</f>
        <v>3314</v>
      </c>
      <c r="B87" s="11" t="s">
        <v>1</v>
      </c>
      <c r="C87" s="7" t="str">
        <f>'Neinvestiční provozní výdaje'!C190</f>
        <v>Rekonstrukce městské knihovny - celkem</v>
      </c>
      <c r="D87" s="52">
        <f>'Neinvestiční provozní výdaje'!F190</f>
        <v>496100</v>
      </c>
      <c r="E87" s="52">
        <f>'Neinvestiční provozní výdaje'!G190</f>
        <v>0</v>
      </c>
      <c r="F87" s="36">
        <f>'Neinvestiční provozní výdaje'!H190</f>
        <v>0</v>
      </c>
      <c r="G87" s="36">
        <f>'Neinvestiční provozní výdaje'!I190</f>
        <v>0</v>
      </c>
      <c r="I87" s="52">
        <f>'Neinvestiční provozní výdaje'!K190</f>
        <v>0</v>
      </c>
      <c r="J87" s="52">
        <f>'Neinvestiční provozní výdaje'!L190</f>
        <v>0</v>
      </c>
    </row>
    <row r="88" spans="1:10" ht="12.75" customHeight="1" x14ac:dyDescent="0.2">
      <c r="A88" s="40">
        <f>'Neinvestiční provozní výdaje'!A196</f>
        <v>2221</v>
      </c>
      <c r="B88" s="11" t="s">
        <v>1</v>
      </c>
      <c r="C88" s="7" t="str">
        <f>'Neinvestiční provozní výdaje'!C196</f>
        <v xml:space="preserve">Provoz veřejné silniční dopravy - celkem </v>
      </c>
      <c r="D88" s="52">
        <f>'Neinvestiční provozní výdaje'!F196</f>
        <v>0</v>
      </c>
      <c r="E88" s="52">
        <f>'Neinvestiční provozní výdaje'!G196</f>
        <v>0</v>
      </c>
      <c r="F88" s="36">
        <f>'Neinvestiční provozní výdaje'!H196</f>
        <v>300000</v>
      </c>
      <c r="G88" s="36">
        <f>'Neinvestiční provozní výdaje'!I196</f>
        <v>300000</v>
      </c>
      <c r="I88" s="52">
        <f>'Neinvestiční provozní výdaje'!K196</f>
        <v>0</v>
      </c>
      <c r="J88" s="52">
        <f>'Neinvestiční provozní výdaje'!L196</f>
        <v>0</v>
      </c>
    </row>
    <row r="89" spans="1:10" ht="12.75" customHeight="1" x14ac:dyDescent="0.2">
      <c r="A89" s="40">
        <f>'Neinvestiční provozní výdaje'!A202</f>
        <v>3745</v>
      </c>
      <c r="B89" s="11" t="s">
        <v>1</v>
      </c>
      <c r="C89" s="7" t="str">
        <f>'Neinvestiční provozní výdaje'!C202</f>
        <v>Vratka jistiny - celkem</v>
      </c>
      <c r="D89" s="52">
        <f>'Neinvestiční provozní výdaje'!F202</f>
        <v>0</v>
      </c>
      <c r="E89" s="52">
        <f>'Neinvestiční provozní výdaje'!G202</f>
        <v>0</v>
      </c>
      <c r="F89" s="36">
        <f>'Neinvestiční provozní výdaje'!H202</f>
        <v>255000</v>
      </c>
      <c r="G89" s="36">
        <f>'Neinvestiční provozní výdaje'!I202</f>
        <v>255000</v>
      </c>
      <c r="I89" s="52">
        <f>'Neinvestiční provozní výdaje'!K202</f>
        <v>0</v>
      </c>
      <c r="J89" s="52">
        <f>'Neinvestiční provozní výdaje'!L202</f>
        <v>0</v>
      </c>
    </row>
    <row r="90" spans="1:10" ht="12.75" customHeight="1" x14ac:dyDescent="0.2">
      <c r="A90" s="16"/>
      <c r="B90" s="16"/>
      <c r="C90" s="3" t="str">
        <f>'Neinvestiční provozní výdaje'!C203</f>
        <v>B5. Neinvestiční provozní výdaje - odbor MIŽP celkem</v>
      </c>
      <c r="D90" s="53">
        <f>SUM(D73:D89)</f>
        <v>12753600</v>
      </c>
      <c r="E90" s="53">
        <f t="shared" ref="E90:J90" si="17">SUM(E73:E89)</f>
        <v>14261760.700000001</v>
      </c>
      <c r="F90" s="34">
        <f t="shared" si="17"/>
        <v>28579486.300000001</v>
      </c>
      <c r="G90" s="34">
        <f t="shared" ref="G90" si="18">SUM(G73:G89)</f>
        <v>28579486.300000001</v>
      </c>
      <c r="I90" s="53">
        <f t="shared" si="17"/>
        <v>0</v>
      </c>
      <c r="J90" s="53">
        <f t="shared" si="17"/>
        <v>0</v>
      </c>
    </row>
    <row r="91" spans="1:10" ht="12.75" customHeight="1" x14ac:dyDescent="0.25">
      <c r="A91" s="471"/>
      <c r="B91" s="443"/>
      <c r="C91" s="443"/>
      <c r="D91" s="443"/>
      <c r="E91" s="443"/>
      <c r="F91" s="443"/>
      <c r="G91" s="444"/>
      <c r="I91" s="475"/>
      <c r="J91" s="476"/>
    </row>
    <row r="92" spans="1:10" ht="12.75" customHeight="1" x14ac:dyDescent="0.25">
      <c r="A92" s="47"/>
      <c r="B92" s="96"/>
      <c r="C92" s="49" t="s">
        <v>438</v>
      </c>
      <c r="D92" s="442"/>
      <c r="E92" s="443"/>
      <c r="F92" s="443"/>
      <c r="G92" s="444"/>
      <c r="I92" s="477"/>
      <c r="J92" s="476"/>
    </row>
    <row r="93" spans="1:10" ht="12.75" customHeight="1" x14ac:dyDescent="0.2">
      <c r="A93" s="5">
        <f>'Neinvestiční provozní výdaje'!A216</f>
        <v>6310</v>
      </c>
      <c r="B93" s="11" t="s">
        <v>1</v>
      </c>
      <c r="C93" s="46" t="str">
        <f>'Neinvestiční provozní výdaje'!C216</f>
        <v>Obecné výdaje z finančních operací - běžné výdaje celkem</v>
      </c>
      <c r="D93" s="35">
        <f>'Neinvestiční provozní výdaje'!F216</f>
        <v>210000</v>
      </c>
      <c r="E93" s="35">
        <f>'Neinvestiční provozní výdaje'!G216</f>
        <v>202718.53000000003</v>
      </c>
      <c r="F93" s="36">
        <f>'Neinvestiční provozní výdaje'!H216</f>
        <v>1388500</v>
      </c>
      <c r="G93" s="36">
        <f>'Neinvestiční provozní výdaje'!I216</f>
        <v>1388500</v>
      </c>
      <c r="I93" s="35">
        <f>'Neinvestiční provozní výdaje'!K216</f>
        <v>0</v>
      </c>
      <c r="J93" s="35">
        <f>'Neinvestiční provozní výdaje'!L216</f>
        <v>0</v>
      </c>
    </row>
    <row r="94" spans="1:10" ht="12.75" customHeight="1" x14ac:dyDescent="0.2">
      <c r="A94" s="5">
        <f>'Neinvestiční provozní výdaje'!A222</f>
        <v>6320</v>
      </c>
      <c r="B94" s="11" t="s">
        <v>1</v>
      </c>
      <c r="C94" s="46" t="str">
        <f>'Neinvestiční provozní výdaje'!C222</f>
        <v xml:space="preserve">Pojištění - běžné výdaje celkem </v>
      </c>
      <c r="D94" s="35">
        <f>'Neinvestiční provozní výdaje'!F222</f>
        <v>480000</v>
      </c>
      <c r="E94" s="35">
        <f>'Neinvestiční provozní výdaje'!G222</f>
        <v>468199</v>
      </c>
      <c r="F94" s="36">
        <f>'Neinvestiční provozní výdaje'!H222</f>
        <v>500000</v>
      </c>
      <c r="G94" s="36">
        <f>'Neinvestiční provozní výdaje'!I222</f>
        <v>500000</v>
      </c>
      <c r="I94" s="35">
        <f>'Neinvestiční provozní výdaje'!K222</f>
        <v>0</v>
      </c>
      <c r="J94" s="35">
        <f>'Neinvestiční provozní výdaje'!L222</f>
        <v>0</v>
      </c>
    </row>
    <row r="95" spans="1:10" ht="12.75" customHeight="1" x14ac:dyDescent="0.2">
      <c r="A95" s="5">
        <f>'Neinvestiční provozní výdaje'!A229</f>
        <v>6399</v>
      </c>
      <c r="B95" s="11" t="s">
        <v>1</v>
      </c>
      <c r="C95" s="46" t="str">
        <f>'Neinvestiční provozní výdaje'!C229</f>
        <v>Ostatní finanční operace - běžné výdaje celkem</v>
      </c>
      <c r="D95" s="35">
        <f>'Neinvestiční provozní výdaje'!F229</f>
        <v>320000</v>
      </c>
      <c r="E95" s="35">
        <f>'Neinvestiční provozní výdaje'!G229</f>
        <v>517461</v>
      </c>
      <c r="F95" s="36">
        <f>'Neinvestiční provozní výdaje'!H229</f>
        <v>300000</v>
      </c>
      <c r="G95" s="36">
        <f>'Neinvestiční provozní výdaje'!I229</f>
        <v>300000</v>
      </c>
      <c r="I95" s="35">
        <f>'Neinvestiční provozní výdaje'!K229</f>
        <v>0</v>
      </c>
      <c r="J95" s="35">
        <f>'Neinvestiční provozní výdaje'!L229</f>
        <v>0</v>
      </c>
    </row>
    <row r="96" spans="1:10" ht="12.75" customHeight="1" x14ac:dyDescent="0.2">
      <c r="A96" s="54"/>
      <c r="B96" s="98"/>
      <c r="C96" s="3" t="str">
        <f>'Neinvestiční provozní výdaje'!C230</f>
        <v>B6. Neinvestiční provozní výdaje - odbor FP celkem</v>
      </c>
      <c r="D96" s="53">
        <f>SUM(D93:D95)</f>
        <v>1010000</v>
      </c>
      <c r="E96" s="53">
        <f t="shared" ref="E96:J96" si="19">SUM(E93:E95)</f>
        <v>1188378.53</v>
      </c>
      <c r="F96" s="34">
        <f t="shared" si="19"/>
        <v>2188500</v>
      </c>
      <c r="G96" s="34">
        <f t="shared" ref="G96" si="20">SUM(G93:G95)</f>
        <v>2188500</v>
      </c>
      <c r="I96" s="53">
        <f t="shared" si="19"/>
        <v>0</v>
      </c>
      <c r="J96" s="53">
        <f t="shared" si="19"/>
        <v>0</v>
      </c>
    </row>
    <row r="97" spans="1:10" ht="12.75" customHeight="1" x14ac:dyDescent="0.25">
      <c r="A97" s="471"/>
      <c r="B97" s="443"/>
      <c r="C97" s="443"/>
      <c r="D97" s="443"/>
      <c r="E97" s="443"/>
      <c r="F97" s="443"/>
      <c r="G97" s="444"/>
      <c r="I97" s="475"/>
      <c r="J97" s="476"/>
    </row>
    <row r="98" spans="1:10" ht="12.75" customHeight="1" x14ac:dyDescent="0.25">
      <c r="A98" s="48" t="s">
        <v>0</v>
      </c>
      <c r="B98" s="96" t="s">
        <v>0</v>
      </c>
      <c r="C98" s="49" t="s">
        <v>309</v>
      </c>
      <c r="D98" s="442"/>
      <c r="E98" s="443"/>
      <c r="F98" s="443"/>
      <c r="G98" s="444"/>
      <c r="I98" s="477"/>
      <c r="J98" s="476"/>
    </row>
    <row r="99" spans="1:10" ht="12.75" customHeight="1" x14ac:dyDescent="0.2">
      <c r="A99" s="5"/>
      <c r="B99" s="11" t="s">
        <v>1</v>
      </c>
      <c r="C99" s="46" t="str">
        <f>'Neinvestiční provozní výdaje'!C235</f>
        <v>Městská policie - běžné výdaje</v>
      </c>
      <c r="D99" s="35">
        <f>'Neinvestiční provozní výdaje'!F235</f>
        <v>3020400</v>
      </c>
      <c r="E99" s="35">
        <f>'Neinvestiční provozní výdaje'!G235</f>
        <v>2816991</v>
      </c>
      <c r="F99" s="36">
        <f>'Neinvestiční provozní výdaje'!H235</f>
        <v>2600000</v>
      </c>
      <c r="G99" s="36">
        <f>'Neinvestiční provozní výdaje'!I235</f>
        <v>2600000</v>
      </c>
      <c r="I99" s="35">
        <f>'Neinvestiční provozní výdaje'!K235</f>
        <v>0</v>
      </c>
      <c r="J99" s="35">
        <f>'Neinvestiční provozní výdaje'!L235</f>
        <v>0</v>
      </c>
    </row>
    <row r="100" spans="1:10" ht="12.75" customHeight="1" x14ac:dyDescent="0.2">
      <c r="A100" s="5"/>
      <c r="B100" s="11" t="s">
        <v>1</v>
      </c>
      <c r="C100" s="46" t="str">
        <f>'Neinvestiční provozní výdaje'!C236</f>
        <v xml:space="preserve">Policejní preventisté - hrazeno z dotace </v>
      </c>
      <c r="D100" s="35">
        <f>'Neinvestiční provozní výdaje'!F236</f>
        <v>500000</v>
      </c>
      <c r="E100" s="35">
        <f>'Neinvestiční provozní výdaje'!G236</f>
        <v>515000</v>
      </c>
      <c r="F100" s="36">
        <f>'Neinvestiční provozní výdaje'!H236</f>
        <v>396000</v>
      </c>
      <c r="G100" s="36">
        <f>'Neinvestiční provozní výdaje'!I236</f>
        <v>396000</v>
      </c>
      <c r="I100" s="35">
        <f>'Neinvestiční provozní výdaje'!K236</f>
        <v>0</v>
      </c>
      <c r="J100" s="35">
        <f>'Neinvestiční provozní výdaje'!L236</f>
        <v>0</v>
      </c>
    </row>
    <row r="101" spans="1:10" ht="12.75" customHeight="1" x14ac:dyDescent="0.2">
      <c r="A101" s="5"/>
      <c r="B101" s="11"/>
      <c r="C101" s="46" t="str">
        <f>'Neinvestiční provozní výdaje'!C237</f>
        <v>Policejní preventisté - náklady města</v>
      </c>
      <c r="D101" s="35">
        <f>'Neinvestiční provozní výdaje'!F237</f>
        <v>0</v>
      </c>
      <c r="E101" s="35">
        <f>'Neinvestiční provozní výdaje'!G237</f>
        <v>0</v>
      </c>
      <c r="F101" s="36">
        <f>'Neinvestiční provozní výdaje'!H237</f>
        <v>189200</v>
      </c>
      <c r="G101" s="36">
        <f>'Neinvestiční provozní výdaje'!I237</f>
        <v>189200</v>
      </c>
      <c r="I101" s="35">
        <f>'Neinvestiční provozní výdaje'!K237</f>
        <v>0</v>
      </c>
      <c r="J101" s="35">
        <f>'Neinvestiční provozní výdaje'!L237</f>
        <v>0</v>
      </c>
    </row>
    <row r="102" spans="1:10" s="28" customFormat="1" ht="12.75" customHeight="1" x14ac:dyDescent="0.2">
      <c r="A102" s="40"/>
      <c r="B102" s="16"/>
      <c r="C102" s="3" t="str">
        <f>'Neinvestiční provozní výdaje'!C238</f>
        <v>B7. Bezpečnost a veřejný pořádek - běžné výdaje celkem</v>
      </c>
      <c r="D102" s="53">
        <f>SUM(D99:D101)</f>
        <v>3520400</v>
      </c>
      <c r="E102" s="53">
        <f t="shared" ref="E102:J102" si="21">SUM(E99:E101)</f>
        <v>3331991</v>
      </c>
      <c r="F102" s="34">
        <f t="shared" si="21"/>
        <v>3185200</v>
      </c>
      <c r="G102" s="34">
        <f t="shared" ref="G102" si="22">SUM(G99:G101)</f>
        <v>3185200</v>
      </c>
      <c r="I102" s="53">
        <f t="shared" si="21"/>
        <v>0</v>
      </c>
      <c r="J102" s="53">
        <f t="shared" si="21"/>
        <v>0</v>
      </c>
    </row>
    <row r="103" spans="1:10" s="28" customFormat="1" ht="12.75" customHeight="1" x14ac:dyDescent="0.25">
      <c r="A103" s="471"/>
      <c r="B103" s="443"/>
      <c r="C103" s="443"/>
      <c r="D103" s="443"/>
      <c r="E103" s="443"/>
      <c r="F103" s="443"/>
      <c r="G103" s="444"/>
      <c r="I103" s="475"/>
      <c r="J103" s="476"/>
    </row>
    <row r="104" spans="1:10" ht="12.75" customHeight="1" x14ac:dyDescent="0.2">
      <c r="A104" s="48">
        <f>'Neinvestiční provozní výdaje'!A246</f>
        <v>5512</v>
      </c>
      <c r="B104" s="11" t="s">
        <v>1</v>
      </c>
      <c r="C104" s="55" t="str">
        <f>'Neinvestiční provozní výdaje'!C246</f>
        <v>B8. Sbor dobrovolných hasičů - běžné výdaje celkem</v>
      </c>
      <c r="D104" s="411">
        <f>'Neinvestiční provozní výdaje'!F246</f>
        <v>480000</v>
      </c>
      <c r="E104" s="411">
        <f>'Neinvestiční provozní výdaje'!G246</f>
        <v>638652.38</v>
      </c>
      <c r="F104" s="67">
        <f>'Neinvestiční provozní výdaje'!H246</f>
        <v>652000</v>
      </c>
      <c r="G104" s="67">
        <f>'Neinvestiční provozní výdaje'!I246</f>
        <v>652000</v>
      </c>
      <c r="I104" s="308">
        <f>'Neinvestiční provozní výdaje'!K246</f>
        <v>0</v>
      </c>
      <c r="J104" s="308">
        <f>'Neinvestiční provozní výdaje'!L246</f>
        <v>0</v>
      </c>
    </row>
    <row r="105" spans="1:10" ht="12.75" customHeight="1" x14ac:dyDescent="0.25">
      <c r="A105" s="471"/>
      <c r="B105" s="443"/>
      <c r="C105" s="443"/>
      <c r="D105" s="443"/>
      <c r="E105" s="443"/>
      <c r="F105" s="443"/>
      <c r="G105" s="444"/>
      <c r="I105" s="475"/>
      <c r="J105" s="476"/>
    </row>
    <row r="106" spans="1:10" ht="12.75" customHeight="1" x14ac:dyDescent="0.2">
      <c r="A106" s="5">
        <f>'Neinvestiční provozní výdaje'!A253</f>
        <v>6171</v>
      </c>
      <c r="B106" s="11" t="s">
        <v>1</v>
      </c>
      <c r="C106" s="45" t="str">
        <f>'Neinvestiční provozní výdaje'!C253</f>
        <v>B9. Sociální fond - běžné výdaje celkem</v>
      </c>
      <c r="D106" s="33">
        <f>'Neinvestiční provozní výdaje'!F253</f>
        <v>300000</v>
      </c>
      <c r="E106" s="33">
        <f>'Neinvestiční provozní výdaje'!G253</f>
        <v>330760</v>
      </c>
      <c r="F106" s="34">
        <f>'Neinvestiční provozní výdaje'!H253</f>
        <v>536000</v>
      </c>
      <c r="G106" s="34">
        <f>'Neinvestiční provozní výdaje'!I253</f>
        <v>536000</v>
      </c>
      <c r="I106" s="33">
        <f>'Neinvestiční provozní výdaje'!K253</f>
        <v>0</v>
      </c>
      <c r="J106" s="33">
        <f>'Neinvestiční provozní výdaje'!L253</f>
        <v>0</v>
      </c>
    </row>
    <row r="107" spans="1:10" ht="12.75" customHeight="1" x14ac:dyDescent="0.25">
      <c r="A107" s="471"/>
      <c r="B107" s="443"/>
      <c r="C107" s="443"/>
      <c r="D107" s="443"/>
      <c r="E107" s="443"/>
      <c r="F107" s="443"/>
      <c r="G107" s="444"/>
      <c r="I107" s="475"/>
      <c r="J107" s="476"/>
    </row>
    <row r="108" spans="1:10" s="102" customFormat="1" ht="12.75" customHeight="1" x14ac:dyDescent="0.25">
      <c r="A108" s="99"/>
      <c r="B108" s="99"/>
      <c r="C108" s="100"/>
      <c r="D108" s="100"/>
      <c r="E108" s="100"/>
      <c r="F108" s="101"/>
      <c r="G108" s="101"/>
      <c r="I108" s="231"/>
      <c r="J108" s="231"/>
    </row>
    <row r="109" spans="1:10" ht="12.75" customHeight="1" x14ac:dyDescent="0.2">
      <c r="A109" s="74" t="s">
        <v>189</v>
      </c>
      <c r="I109" s="230"/>
      <c r="J109" s="196" t="s">
        <v>217</v>
      </c>
    </row>
    <row r="110" spans="1:10" ht="12.75" customHeight="1" x14ac:dyDescent="0.25">
      <c r="A110" s="445" t="s">
        <v>463</v>
      </c>
      <c r="B110" s="472"/>
      <c r="C110" s="472"/>
      <c r="D110" s="472"/>
      <c r="E110" s="472"/>
      <c r="F110" s="472"/>
      <c r="G110" s="472"/>
      <c r="I110" s="230"/>
      <c r="J110" s="230"/>
    </row>
    <row r="111" spans="1:10" ht="12.75" customHeight="1" x14ac:dyDescent="0.2">
      <c r="I111" s="230"/>
      <c r="J111" s="230"/>
    </row>
    <row r="112" spans="1:10" ht="12.75" customHeight="1" x14ac:dyDescent="0.2">
      <c r="A112" s="78" t="s">
        <v>402</v>
      </c>
      <c r="I112" s="230"/>
      <c r="J112" s="230"/>
    </row>
    <row r="113" spans="1:10" ht="12.75" customHeight="1" x14ac:dyDescent="0.2">
      <c r="A113" s="79" t="s">
        <v>95</v>
      </c>
      <c r="B113" s="79" t="s">
        <v>79</v>
      </c>
      <c r="C113" s="448" t="s">
        <v>281</v>
      </c>
      <c r="D113" s="80" t="s">
        <v>93</v>
      </c>
      <c r="E113" s="79" t="s">
        <v>173</v>
      </c>
      <c r="F113" s="436" t="s">
        <v>473</v>
      </c>
      <c r="G113" s="436" t="s">
        <v>474</v>
      </c>
      <c r="I113" s="478" t="s">
        <v>444</v>
      </c>
      <c r="J113" s="479"/>
    </row>
    <row r="114" spans="1:10" ht="12.75" customHeight="1" x14ac:dyDescent="0.2">
      <c r="A114" s="82" t="s">
        <v>78</v>
      </c>
      <c r="B114" s="82" t="s">
        <v>78</v>
      </c>
      <c r="C114" s="449"/>
      <c r="D114" s="83">
        <v>2021</v>
      </c>
      <c r="E114" s="82">
        <v>2021</v>
      </c>
      <c r="F114" s="437">
        <v>2022</v>
      </c>
      <c r="G114" s="437">
        <v>2022</v>
      </c>
      <c r="I114" s="309" t="s">
        <v>445</v>
      </c>
      <c r="J114" s="309" t="s">
        <v>446</v>
      </c>
    </row>
    <row r="115" spans="1:10" ht="12.75" customHeight="1" x14ac:dyDescent="0.25">
      <c r="A115" s="5"/>
      <c r="B115" s="11"/>
      <c r="C115" s="8" t="s">
        <v>439</v>
      </c>
      <c r="D115" s="442"/>
      <c r="E115" s="443"/>
      <c r="F115" s="443"/>
      <c r="G115" s="444"/>
      <c r="I115" s="477"/>
      <c r="J115" s="476"/>
    </row>
    <row r="116" spans="1:10" ht="12.75" customHeight="1" x14ac:dyDescent="0.2">
      <c r="A116" s="5">
        <f>'Neinvestiční provozní výdaje'!A268</f>
        <v>6171</v>
      </c>
      <c r="B116" s="11" t="s">
        <v>1</v>
      </c>
      <c r="C116" s="46" t="str">
        <f>'Neinvestiční provozní výdaje'!C262</f>
        <v>Činnost místní správy - běžné výdaje</v>
      </c>
      <c r="D116" s="38">
        <f>'Neinvestiční provozní výdaje'!F262</f>
        <v>18354000</v>
      </c>
      <c r="E116" s="38">
        <f>'Neinvestiční provozní výdaje'!G262</f>
        <v>17772204.109999999</v>
      </c>
      <c r="F116" s="39">
        <v>18050000</v>
      </c>
      <c r="G116" s="39">
        <v>18050000</v>
      </c>
      <c r="I116" s="35">
        <f>'Neinvestiční provozní výdaje'!K262</f>
        <v>0</v>
      </c>
      <c r="J116" s="35">
        <f>'Neinvestiční provozní výdaje'!L262</f>
        <v>0</v>
      </c>
    </row>
    <row r="117" spans="1:10" ht="12.75" customHeight="1" x14ac:dyDescent="0.2">
      <c r="A117" s="5">
        <f>'Neinvestiční provozní výdaje'!A268</f>
        <v>6171</v>
      </c>
      <c r="B117" s="11" t="s">
        <v>1</v>
      </c>
      <c r="C117" s="1" t="str">
        <f>'Neinvestiční provozní výdaje'!C263</f>
        <v>Dotace na kotlíkového specialistu</v>
      </c>
      <c r="D117" s="35">
        <f>'Neinvestiční provozní výdaje'!F263</f>
        <v>40000</v>
      </c>
      <c r="E117" s="35">
        <f>'Neinvestiční provozní výdaje'!G263</f>
        <v>10000</v>
      </c>
      <c r="F117" s="36">
        <f>'Neinvestiční provozní výdaje'!H263</f>
        <v>30000</v>
      </c>
      <c r="G117" s="36">
        <f>'Neinvestiční provozní výdaje'!I263</f>
        <v>30000</v>
      </c>
      <c r="I117" s="35">
        <f>'Neinvestiční provozní výdaje'!K263</f>
        <v>0</v>
      </c>
      <c r="J117" s="35">
        <f>'Neinvestiční provozní výdaje'!L263</f>
        <v>0</v>
      </c>
    </row>
    <row r="118" spans="1:10" ht="12.75" customHeight="1" x14ac:dyDescent="0.2">
      <c r="A118" s="56">
        <f>'Neinvestiční provozní výdaje'!A268</f>
        <v>6171</v>
      </c>
      <c r="B118" s="14" t="s">
        <v>1</v>
      </c>
      <c r="C118" s="57" t="str">
        <f>'Neinvestiční provozní výdaje'!C264</f>
        <v>OPZ Efektivní řízení na MěÚ</v>
      </c>
      <c r="D118" s="58">
        <f>'Neinvestiční provozní výdaje'!F264</f>
        <v>300000</v>
      </c>
      <c r="E118" s="58">
        <f>'Neinvestiční provozní výdaje'!G264</f>
        <v>349705.75</v>
      </c>
      <c r="F118" s="36">
        <f>'Neinvestiční provozní výdaje'!H264</f>
        <v>0</v>
      </c>
      <c r="G118" s="36">
        <f>'Neinvestiční provozní výdaje'!I264</f>
        <v>0</v>
      </c>
      <c r="I118" s="58">
        <f>'Neinvestiční provozní výdaje'!K264</f>
        <v>0</v>
      </c>
      <c r="J118" s="58">
        <f>'Neinvestiční provozní výdaje'!L264</f>
        <v>0</v>
      </c>
    </row>
    <row r="119" spans="1:10" s="28" customFormat="1" ht="12.75" customHeight="1" x14ac:dyDescent="0.2">
      <c r="A119" s="40"/>
      <c r="B119" s="16"/>
      <c r="C119" s="7" t="str">
        <f>'Neinvestiční provozní výdaje'!C265</f>
        <v>Činnost místní správy - hrazeno z dotace na výkon soc.práce</v>
      </c>
      <c r="D119" s="58">
        <f>'Neinvestiční provozní výdaje'!F265</f>
        <v>0</v>
      </c>
      <c r="E119" s="58">
        <f>'Neinvestiční provozní výdaje'!G265</f>
        <v>359728</v>
      </c>
      <c r="F119" s="36">
        <f>'Neinvestiční provozní výdaje'!H265</f>
        <v>0</v>
      </c>
      <c r="G119" s="36">
        <f>'Neinvestiční provozní výdaje'!I265</f>
        <v>0</v>
      </c>
      <c r="I119" s="58">
        <f>'Neinvestiční provozní výdaje'!K265</f>
        <v>0</v>
      </c>
      <c r="J119" s="58">
        <f>'Neinvestiční provozní výdaje'!L265</f>
        <v>0</v>
      </c>
    </row>
    <row r="120" spans="1:10" s="28" customFormat="1" ht="12.75" customHeight="1" x14ac:dyDescent="0.2">
      <c r="A120" s="40"/>
      <c r="B120" s="16"/>
      <c r="C120" s="7" t="str">
        <f>'Neinvestiční provozní výdaje'!C266</f>
        <v>Volby do PS PČR</v>
      </c>
      <c r="D120" s="58">
        <f>'Neinvestiční provozní výdaje'!F266</f>
        <v>0</v>
      </c>
      <c r="E120" s="58">
        <f>'Neinvestiční provozní výdaje'!G266</f>
        <v>95935.6</v>
      </c>
      <c r="F120" s="36">
        <f>'Neinvestiční provozní výdaje'!H266</f>
        <v>0</v>
      </c>
      <c r="G120" s="36">
        <f>'Neinvestiční provozní výdaje'!I266</f>
        <v>0</v>
      </c>
      <c r="I120" s="58">
        <f>'Neinvestiční provozní výdaje'!K266</f>
        <v>0</v>
      </c>
      <c r="J120" s="58">
        <f>'Neinvestiční provozní výdaje'!L266</f>
        <v>0</v>
      </c>
    </row>
    <row r="121" spans="1:10" s="28" customFormat="1" ht="12.75" customHeight="1" x14ac:dyDescent="0.2">
      <c r="A121" s="40"/>
      <c r="B121" s="16"/>
      <c r="C121" s="4"/>
      <c r="D121" s="58">
        <f>'Neinvestiční provozní výdaje'!F267</f>
        <v>0</v>
      </c>
      <c r="E121" s="58">
        <f>'Neinvestiční provozní výdaje'!G267</f>
        <v>0</v>
      </c>
      <c r="F121" s="36">
        <f>'Neinvestiční provozní výdaje'!H267</f>
        <v>0</v>
      </c>
      <c r="G121" s="36">
        <f>'Neinvestiční provozní výdaje'!I267</f>
        <v>0</v>
      </c>
      <c r="I121" s="58">
        <f>'Neinvestiční provozní výdaje'!K267</f>
        <v>0</v>
      </c>
      <c r="J121" s="58">
        <f>'Neinvestiční provozní výdaje'!L267</f>
        <v>0</v>
      </c>
    </row>
    <row r="122" spans="1:10" s="105" customFormat="1" ht="12.75" customHeight="1" x14ac:dyDescent="0.2">
      <c r="A122" s="6">
        <f>'Neinvestiční provozní výdaje'!A268</f>
        <v>6171</v>
      </c>
      <c r="B122" s="16"/>
      <c r="C122" s="3" t="str">
        <f>'Neinvestiční provozní výdaje'!C268</f>
        <v>Odbor HS - činnost místní správy - běžné výdaje celkem</v>
      </c>
      <c r="D122" s="53">
        <f>SUM(D116:D121)</f>
        <v>18694000</v>
      </c>
      <c r="E122" s="53">
        <f t="shared" ref="E122:J122" si="23">SUM(E116:E121)</f>
        <v>18587573.460000001</v>
      </c>
      <c r="F122" s="34">
        <f t="shared" si="23"/>
        <v>18080000</v>
      </c>
      <c r="G122" s="34">
        <f t="shared" ref="G122" si="24">SUM(G116:G121)</f>
        <v>18080000</v>
      </c>
      <c r="I122" s="53">
        <f t="shared" si="23"/>
        <v>0</v>
      </c>
      <c r="J122" s="53">
        <f t="shared" si="23"/>
        <v>0</v>
      </c>
    </row>
    <row r="123" spans="1:10" ht="12.75" customHeight="1" x14ac:dyDescent="0.25">
      <c r="A123" s="471"/>
      <c r="B123" s="443"/>
      <c r="C123" s="443"/>
      <c r="D123" s="443"/>
      <c r="E123" s="443"/>
      <c r="F123" s="443"/>
      <c r="G123" s="444"/>
      <c r="I123" s="475"/>
      <c r="J123" s="476"/>
    </row>
    <row r="124" spans="1:10" ht="12.75" customHeight="1" x14ac:dyDescent="0.25">
      <c r="A124" s="48"/>
      <c r="B124" s="96"/>
      <c r="C124" s="8" t="s">
        <v>291</v>
      </c>
      <c r="D124" s="442"/>
      <c r="E124" s="443"/>
      <c r="F124" s="443"/>
      <c r="G124" s="444"/>
      <c r="I124" s="477"/>
      <c r="J124" s="476"/>
    </row>
    <row r="125" spans="1:10" ht="12.75" customHeight="1" x14ac:dyDescent="0.2">
      <c r="A125" s="48">
        <f>'Neinvestiční provozní výdaje'!A275</f>
        <v>3314</v>
      </c>
      <c r="B125" s="96" t="s">
        <v>1</v>
      </c>
      <c r="C125" s="59" t="str">
        <f>'Neinvestiční provozní výdaje'!C275</f>
        <v>Kino - běžné výdaje celkem</v>
      </c>
      <c r="D125" s="60">
        <f>'Neinvestiční provozní výdaje'!F275</f>
        <v>144000</v>
      </c>
      <c r="E125" s="60">
        <f>'Neinvestiční provozní výdaje'!G275</f>
        <v>113680.99</v>
      </c>
      <c r="F125" s="61">
        <f>'Neinvestiční provozní výdaje'!H275</f>
        <v>150000</v>
      </c>
      <c r="G125" s="61">
        <f>'Neinvestiční provozní výdaje'!I275</f>
        <v>150000</v>
      </c>
      <c r="I125" s="60">
        <f>'Neinvestiční provozní výdaje'!K275</f>
        <v>0</v>
      </c>
      <c r="J125" s="60">
        <f>'Neinvestiční provozní výdaje'!L275</f>
        <v>0</v>
      </c>
    </row>
    <row r="126" spans="1:10" ht="12.75" customHeight="1" x14ac:dyDescent="0.2">
      <c r="A126" s="5">
        <f>'Neinvestiční provozní výdaje'!A280</f>
        <v>3314</v>
      </c>
      <c r="B126" s="11" t="s">
        <v>1</v>
      </c>
      <c r="C126" s="46" t="str">
        <f>'Neinvestiční provozní výdaje'!C280</f>
        <v>Činnosti knihovnické - běžné výdaje celkem</v>
      </c>
      <c r="D126" s="35">
        <f>'Neinvestiční provozní výdaje'!F280</f>
        <v>180000</v>
      </c>
      <c r="E126" s="35">
        <f>'Neinvestiční provozní výdaje'!G280</f>
        <v>171959.79</v>
      </c>
      <c r="F126" s="36">
        <f>'Neinvestiční provozní výdaje'!H280</f>
        <v>180000</v>
      </c>
      <c r="G126" s="36">
        <f>'Neinvestiční provozní výdaje'!I280</f>
        <v>180000</v>
      </c>
      <c r="I126" s="35">
        <f>'Neinvestiční provozní výdaje'!K280</f>
        <v>0</v>
      </c>
      <c r="J126" s="35">
        <f>'Neinvestiční provozní výdaje'!L280</f>
        <v>0</v>
      </c>
    </row>
    <row r="127" spans="1:10" ht="12.75" customHeight="1" x14ac:dyDescent="0.2">
      <c r="A127" s="5">
        <f>'Neinvestiční provozní výdaje'!A285</f>
        <v>3429</v>
      </c>
      <c r="B127" s="11" t="s">
        <v>1</v>
      </c>
      <c r="C127" s="46" t="str">
        <f>'Neinvestiční provozní výdaje'!C285</f>
        <v>Klub seniorů - běžné výdaje celkem</v>
      </c>
      <c r="D127" s="35">
        <f>'Neinvestiční provozní výdaje'!F285</f>
        <v>36000</v>
      </c>
      <c r="E127" s="35">
        <f>'Neinvestiční provozní výdaje'!G285</f>
        <v>27495.89</v>
      </c>
      <c r="F127" s="36">
        <f>'Neinvestiční provozní výdaje'!H285</f>
        <v>100000</v>
      </c>
      <c r="G127" s="36">
        <f>'Neinvestiční provozní výdaje'!I285</f>
        <v>100000</v>
      </c>
      <c r="I127" s="35">
        <f>'Neinvestiční provozní výdaje'!K285</f>
        <v>0</v>
      </c>
      <c r="J127" s="35">
        <f>'Neinvestiční provozní výdaje'!L285</f>
        <v>0</v>
      </c>
    </row>
    <row r="128" spans="1:10" ht="12.75" customHeight="1" x14ac:dyDescent="0.2">
      <c r="A128" s="5">
        <f>'Neinvestiční provozní výdaje'!A290</f>
        <v>3399</v>
      </c>
      <c r="B128" s="11" t="s">
        <v>1</v>
      </c>
      <c r="C128" s="46" t="str">
        <f>'Neinvestiční provozní výdaje'!C290</f>
        <v>Sbor pro občanské záležitosti - běžné výdaje celkem</v>
      </c>
      <c r="D128" s="35">
        <f>'Neinvestiční provozní výdaje'!F290</f>
        <v>64000</v>
      </c>
      <c r="E128" s="35">
        <f>'Neinvestiční provozní výdaje'!G290</f>
        <v>55616.75</v>
      </c>
      <c r="F128" s="36">
        <f>'Neinvestiční provozní výdaje'!H290</f>
        <v>80000</v>
      </c>
      <c r="G128" s="36">
        <f>'Neinvestiční provozní výdaje'!I290</f>
        <v>80000</v>
      </c>
      <c r="I128" s="35">
        <f>'Neinvestiční provozní výdaje'!K290</f>
        <v>0</v>
      </c>
      <c r="J128" s="35">
        <f>'Neinvestiční provozní výdaje'!L290</f>
        <v>0</v>
      </c>
    </row>
    <row r="129" spans="1:10" ht="12.75" customHeight="1" x14ac:dyDescent="0.2">
      <c r="A129" s="5">
        <f>'Neinvestiční provozní výdaje'!A295</f>
        <v>3399</v>
      </c>
      <c r="B129" s="11" t="s">
        <v>1</v>
      </c>
      <c r="C129" s="46" t="str">
        <f>'Neinvestiční provozní výdaje'!C295</f>
        <v>Ostatní kulturní činnost - běžné výdaje celkem</v>
      </c>
      <c r="D129" s="35">
        <f>'Neinvestiční provozní výdaje'!F295</f>
        <v>200000</v>
      </c>
      <c r="E129" s="35">
        <f>'Neinvestiční provozní výdaje'!G295</f>
        <v>186117.02</v>
      </c>
      <c r="F129" s="36">
        <f>'Neinvestiční provozní výdaje'!H295</f>
        <v>640000</v>
      </c>
      <c r="G129" s="36">
        <f>'Neinvestiční provozní výdaje'!I295</f>
        <v>640000</v>
      </c>
      <c r="I129" s="35">
        <f>'Neinvestiční provozní výdaje'!K295</f>
        <v>0</v>
      </c>
      <c r="J129" s="35">
        <f>'Neinvestiční provozní výdaje'!L295</f>
        <v>0</v>
      </c>
    </row>
    <row r="130" spans="1:10" ht="12.75" customHeight="1" x14ac:dyDescent="0.2">
      <c r="A130" s="5">
        <f>'Neinvestiční provozní výdaje'!A300</f>
        <v>3399</v>
      </c>
      <c r="B130" s="11" t="s">
        <v>1</v>
      </c>
      <c r="C130" s="46" t="str">
        <f>'Neinvestiční provozní výdaje'!C300</f>
        <v>Benešovské slavnosti - běžné výdaje celkem</v>
      </c>
      <c r="D130" s="35">
        <f>'Neinvestiční provozní výdaje'!F300</f>
        <v>200000</v>
      </c>
      <c r="E130" s="35">
        <f>'Neinvestiční provozní výdaje'!G300</f>
        <v>108000</v>
      </c>
      <c r="F130" s="36">
        <f>'Neinvestiční provozní výdaje'!H300</f>
        <v>400000</v>
      </c>
      <c r="G130" s="36">
        <f>'Neinvestiční provozní výdaje'!I300</f>
        <v>400000</v>
      </c>
      <c r="I130" s="35">
        <f>'Neinvestiční provozní výdaje'!K300</f>
        <v>0</v>
      </c>
      <c r="J130" s="35">
        <f>'Neinvestiční provozní výdaje'!L300</f>
        <v>0</v>
      </c>
    </row>
    <row r="131" spans="1:10" ht="12.75" customHeight="1" x14ac:dyDescent="0.2">
      <c r="A131" s="5"/>
      <c r="B131" s="11"/>
      <c r="C131" s="1"/>
      <c r="D131" s="35">
        <f>'Neinvestiční provozní výdaje'!F303</f>
        <v>0</v>
      </c>
      <c r="E131" s="35">
        <f>'Neinvestiční provozní výdaje'!G303</f>
        <v>0</v>
      </c>
      <c r="F131" s="36">
        <f>'Neinvestiční provozní výdaje'!H303</f>
        <v>0</v>
      </c>
      <c r="G131" s="36">
        <f>'Neinvestiční provozní výdaje'!I303</f>
        <v>0</v>
      </c>
      <c r="I131" s="35">
        <f>'Neinvestiční provozní výdaje'!K303</f>
        <v>0</v>
      </c>
      <c r="J131" s="35">
        <f>'Neinvestiční provozní výdaje'!L303</f>
        <v>0</v>
      </c>
    </row>
    <row r="132" spans="1:10" ht="12.75" customHeight="1" x14ac:dyDescent="0.2">
      <c r="A132" s="5"/>
      <c r="B132" s="11"/>
      <c r="C132" s="8" t="s">
        <v>292</v>
      </c>
      <c r="D132" s="33">
        <f>SUM(D125:D131)</f>
        <v>824000</v>
      </c>
      <c r="E132" s="33">
        <f t="shared" ref="E132:F132" si="25">SUM(E125:E131)</f>
        <v>662870.44000000006</v>
      </c>
      <c r="F132" s="34">
        <f t="shared" si="25"/>
        <v>1550000</v>
      </c>
      <c r="G132" s="34">
        <f t="shared" ref="G132" si="26">SUM(G125:G131)</f>
        <v>1550000</v>
      </c>
      <c r="I132" s="33">
        <f t="shared" ref="I132:J132" si="27">SUM(I125:I131)</f>
        <v>0</v>
      </c>
      <c r="J132" s="33">
        <f t="shared" si="27"/>
        <v>0</v>
      </c>
    </row>
    <row r="133" spans="1:10" ht="12.75" customHeight="1" x14ac:dyDescent="0.2">
      <c r="A133" s="5"/>
      <c r="B133" s="11"/>
      <c r="C133" s="45" t="str">
        <f>'Neinvestiční provozní výdaje'!C306</f>
        <v>B10. Neinvestiční provozní výdaje - odbor HS celkem</v>
      </c>
      <c r="D133" s="33">
        <f>D122+D132</f>
        <v>19518000</v>
      </c>
      <c r="E133" s="33">
        <f t="shared" ref="E133:F133" si="28">E122+E132</f>
        <v>19250443.900000002</v>
      </c>
      <c r="F133" s="34">
        <f t="shared" si="28"/>
        <v>19630000</v>
      </c>
      <c r="G133" s="34">
        <f t="shared" ref="G133" si="29">G122+G132</f>
        <v>19630000</v>
      </c>
      <c r="I133" s="33">
        <f t="shared" ref="I133:J133" si="30">I122+I132</f>
        <v>0</v>
      </c>
      <c r="J133" s="33">
        <f t="shared" si="30"/>
        <v>0</v>
      </c>
    </row>
    <row r="134" spans="1:10" ht="12.75" customHeight="1" x14ac:dyDescent="0.25">
      <c r="A134" s="471"/>
      <c r="B134" s="443"/>
      <c r="C134" s="443"/>
      <c r="D134" s="443"/>
      <c r="E134" s="443"/>
      <c r="F134" s="443"/>
      <c r="G134" s="444"/>
      <c r="I134" s="475"/>
      <c r="J134" s="476"/>
    </row>
    <row r="135" spans="1:10" s="78" customFormat="1" ht="12.75" customHeight="1" x14ac:dyDescent="0.2">
      <c r="A135" s="9"/>
      <c r="B135" s="11" t="s">
        <v>1</v>
      </c>
      <c r="C135" s="45" t="str">
        <f>'Neinvestiční provozní výdaje'!C325</f>
        <v>B11. Komunální služby a územní rozvoj - členské příspěvky celk.</v>
      </c>
      <c r="D135" s="33">
        <f>'Neinvestiční provozní výdaje'!F325</f>
        <v>126000</v>
      </c>
      <c r="E135" s="33">
        <f>'Neinvestiční provozní výdaje'!G325</f>
        <v>128737.94</v>
      </c>
      <c r="F135" s="34">
        <f>'Neinvestiční provozní výdaje'!H325</f>
        <v>135100</v>
      </c>
      <c r="G135" s="34">
        <f>'Neinvestiční provozní výdaje'!I325</f>
        <v>135100</v>
      </c>
      <c r="I135" s="33">
        <f>'Neinvestiční provozní výdaje'!K325</f>
        <v>0</v>
      </c>
      <c r="J135" s="33">
        <f>'Neinvestiční provozní výdaje'!L325</f>
        <v>0</v>
      </c>
    </row>
    <row r="136" spans="1:10" s="102" customFormat="1" ht="12.75" customHeight="1" x14ac:dyDescent="0.25">
      <c r="A136" s="471"/>
      <c r="B136" s="443"/>
      <c r="C136" s="443"/>
      <c r="D136" s="443"/>
      <c r="E136" s="443"/>
      <c r="F136" s="443"/>
      <c r="G136" s="444"/>
      <c r="I136" s="475"/>
      <c r="J136" s="476"/>
    </row>
    <row r="137" spans="1:10" s="102" customFormat="1" ht="12.75" customHeight="1" x14ac:dyDescent="0.2">
      <c r="A137" s="9">
        <f>'Neinvestiční provozní výdaje'!A332</f>
        <v>2141</v>
      </c>
      <c r="B137" s="11" t="s">
        <v>1</v>
      </c>
      <c r="C137" s="45" t="str">
        <f>'Neinvestiční provozní výdaje'!C332</f>
        <v>B12. Infocentrum, propagace - běžné výdaje celkem</v>
      </c>
      <c r="D137" s="33">
        <f>'Neinvestiční provozní výdaje'!F332</f>
        <v>0</v>
      </c>
      <c r="E137" s="33">
        <f>'Neinvestiční provozní výdaje'!G332</f>
        <v>0</v>
      </c>
      <c r="F137" s="34">
        <f>'Neinvestiční provozní výdaje'!H332</f>
        <v>200000</v>
      </c>
      <c r="G137" s="34">
        <f>'Neinvestiční provozní výdaje'!I332</f>
        <v>200000</v>
      </c>
      <c r="I137" s="33">
        <f>'Neinvestiční provozní výdaje'!K332</f>
        <v>0</v>
      </c>
      <c r="J137" s="33">
        <f>'Neinvestiční provozní výdaje'!L332</f>
        <v>0</v>
      </c>
    </row>
    <row r="138" spans="1:10" s="102" customFormat="1" ht="12.75" customHeight="1" x14ac:dyDescent="0.25">
      <c r="A138" s="471"/>
      <c r="B138" s="443"/>
      <c r="C138" s="443"/>
      <c r="D138" s="443"/>
      <c r="E138" s="443"/>
      <c r="F138" s="443"/>
      <c r="G138" s="444"/>
      <c r="I138" s="475"/>
      <c r="J138" s="476"/>
    </row>
    <row r="139" spans="1:10" ht="12.75" customHeight="1" x14ac:dyDescent="0.2">
      <c r="A139" s="90"/>
      <c r="B139" s="90"/>
      <c r="C139" s="43" t="s">
        <v>440</v>
      </c>
      <c r="D139" s="44">
        <f>D61+D63+D68+D70+D90+D96+D102+D104+D106+D133+D135+D137</f>
        <v>42500547.990000002</v>
      </c>
      <c r="E139" s="44">
        <f t="shared" ref="E139:J139" si="31">E61+E63+E68+E70+E90+E96+E102+E104+E106+E133+E135+E137</f>
        <v>45739976.400000006</v>
      </c>
      <c r="F139" s="42">
        <f t="shared" si="31"/>
        <v>61373782.670000002</v>
      </c>
      <c r="G139" s="42">
        <f t="shared" si="31"/>
        <v>61373782.670000002</v>
      </c>
      <c r="I139" s="331">
        <f t="shared" si="31"/>
        <v>0</v>
      </c>
      <c r="J139" s="331">
        <f t="shared" si="31"/>
        <v>0</v>
      </c>
    </row>
    <row r="140" spans="1:10" s="102" customFormat="1" ht="12.75" customHeight="1" x14ac:dyDescent="0.25">
      <c r="A140" s="99"/>
      <c r="B140" s="99"/>
      <c r="C140" s="100"/>
      <c r="D140" s="100"/>
      <c r="E140" s="100"/>
      <c r="F140" s="101"/>
      <c r="G140" s="101"/>
      <c r="I140" s="231"/>
      <c r="J140" s="231"/>
    </row>
    <row r="141" spans="1:10" s="102" customFormat="1" ht="12.75" customHeight="1" x14ac:dyDescent="0.25">
      <c r="A141" s="99"/>
      <c r="B141" s="99"/>
      <c r="C141" s="100"/>
      <c r="D141" s="100"/>
      <c r="E141" s="100"/>
      <c r="F141" s="101"/>
      <c r="G141" s="101"/>
      <c r="I141" s="231"/>
      <c r="J141" s="231"/>
    </row>
    <row r="142" spans="1:10" s="102" customFormat="1" ht="12.75" customHeight="1" x14ac:dyDescent="0.25">
      <c r="A142" s="99"/>
      <c r="B142" s="99"/>
      <c r="C142" s="100"/>
      <c r="D142" s="100"/>
      <c r="E142" s="100"/>
      <c r="F142" s="101"/>
      <c r="G142" s="101"/>
      <c r="I142" s="231"/>
      <c r="J142" s="231"/>
    </row>
    <row r="143" spans="1:10" s="102" customFormat="1" ht="12.75" customHeight="1" x14ac:dyDescent="0.25">
      <c r="A143" s="99"/>
      <c r="B143" s="99"/>
      <c r="C143" s="100"/>
      <c r="D143" s="100"/>
      <c r="E143" s="100"/>
      <c r="F143" s="101"/>
      <c r="G143" s="101"/>
      <c r="I143" s="231"/>
      <c r="J143" s="231"/>
    </row>
    <row r="144" spans="1:10" s="102" customFormat="1" ht="12.75" customHeight="1" x14ac:dyDescent="0.25">
      <c r="A144" s="99"/>
      <c r="B144" s="99"/>
      <c r="C144" s="100"/>
      <c r="D144" s="100"/>
      <c r="E144" s="100"/>
      <c r="F144" s="101"/>
      <c r="G144" s="101"/>
      <c r="I144" s="231"/>
      <c r="J144" s="231"/>
    </row>
    <row r="145" spans="1:10" s="102" customFormat="1" ht="12.75" customHeight="1" x14ac:dyDescent="0.25">
      <c r="A145" s="99"/>
      <c r="B145" s="99"/>
      <c r="C145" s="100"/>
      <c r="D145" s="100"/>
      <c r="E145" s="100"/>
      <c r="F145" s="101"/>
      <c r="G145" s="101"/>
      <c r="I145" s="231"/>
      <c r="J145" s="231"/>
    </row>
    <row r="146" spans="1:10" s="102" customFormat="1" ht="12.75" customHeight="1" x14ac:dyDescent="0.25">
      <c r="A146" s="99"/>
      <c r="B146" s="99"/>
      <c r="C146" s="100"/>
      <c r="D146" s="100"/>
      <c r="E146" s="100"/>
      <c r="F146" s="101"/>
      <c r="G146" s="101"/>
      <c r="I146" s="231"/>
      <c r="J146" s="231"/>
    </row>
    <row r="147" spans="1:10" s="102" customFormat="1" ht="12.75" customHeight="1" x14ac:dyDescent="0.25">
      <c r="A147" s="99"/>
      <c r="B147" s="99"/>
      <c r="C147" s="100"/>
      <c r="D147" s="100"/>
      <c r="E147" s="100"/>
      <c r="F147" s="101"/>
      <c r="G147" s="101"/>
      <c r="I147" s="231"/>
      <c r="J147" s="231"/>
    </row>
    <row r="148" spans="1:10" s="102" customFormat="1" ht="12.75" customHeight="1" x14ac:dyDescent="0.25">
      <c r="A148" s="99"/>
      <c r="B148" s="99"/>
      <c r="C148" s="100"/>
      <c r="D148" s="100"/>
      <c r="E148" s="100"/>
      <c r="F148" s="101"/>
      <c r="G148" s="101"/>
      <c r="I148" s="231"/>
      <c r="J148" s="231"/>
    </row>
    <row r="149" spans="1:10" s="102" customFormat="1" ht="12.75" customHeight="1" x14ac:dyDescent="0.25">
      <c r="A149" s="99"/>
      <c r="B149" s="99"/>
      <c r="C149" s="100"/>
      <c r="D149" s="100"/>
      <c r="E149" s="100"/>
      <c r="F149" s="101"/>
      <c r="G149" s="101"/>
      <c r="I149" s="231"/>
      <c r="J149" s="231"/>
    </row>
    <row r="150" spans="1:10" s="102" customFormat="1" ht="12.75" customHeight="1" x14ac:dyDescent="0.25">
      <c r="A150" s="99"/>
      <c r="B150" s="99"/>
      <c r="C150" s="100"/>
      <c r="D150" s="100"/>
      <c r="E150" s="100"/>
      <c r="F150" s="101"/>
      <c r="G150" s="101"/>
      <c r="I150" s="231"/>
      <c r="J150" s="231"/>
    </row>
    <row r="151" spans="1:10" s="102" customFormat="1" ht="12.75" customHeight="1" x14ac:dyDescent="0.25">
      <c r="A151" s="99"/>
      <c r="B151" s="99"/>
      <c r="C151" s="100"/>
      <c r="D151" s="100"/>
      <c r="E151" s="100"/>
      <c r="F151" s="101"/>
      <c r="G151" s="101"/>
      <c r="I151" s="231"/>
      <c r="J151" s="231"/>
    </row>
    <row r="152" spans="1:10" s="102" customFormat="1" ht="12.75" customHeight="1" x14ac:dyDescent="0.25">
      <c r="A152" s="99"/>
      <c r="B152" s="99"/>
      <c r="C152" s="100"/>
      <c r="D152" s="100"/>
      <c r="E152" s="100"/>
      <c r="F152" s="101"/>
      <c r="G152" s="101"/>
      <c r="I152" s="231"/>
      <c r="J152" s="231"/>
    </row>
    <row r="153" spans="1:10" s="102" customFormat="1" ht="12.75" customHeight="1" x14ac:dyDescent="0.25">
      <c r="A153" s="99"/>
      <c r="B153" s="99"/>
      <c r="C153" s="100"/>
      <c r="D153" s="100"/>
      <c r="E153" s="100"/>
      <c r="F153" s="101"/>
      <c r="G153" s="101"/>
      <c r="I153" s="231"/>
      <c r="J153" s="231"/>
    </row>
    <row r="154" spans="1:10" s="102" customFormat="1" ht="12.75" customHeight="1" x14ac:dyDescent="0.25">
      <c r="A154" s="99"/>
      <c r="B154" s="99"/>
      <c r="C154" s="100"/>
      <c r="D154" s="100"/>
      <c r="E154" s="100"/>
      <c r="F154" s="101"/>
      <c r="G154" s="101"/>
      <c r="I154" s="231"/>
      <c r="J154" s="231"/>
    </row>
    <row r="155" spans="1:10" s="102" customFormat="1" ht="12.75" customHeight="1" x14ac:dyDescent="0.25">
      <c r="A155" s="99"/>
      <c r="B155" s="99"/>
      <c r="C155" s="100"/>
      <c r="D155" s="100"/>
      <c r="E155" s="100"/>
      <c r="F155" s="101"/>
      <c r="G155" s="101"/>
      <c r="I155" s="231"/>
      <c r="J155" s="231"/>
    </row>
    <row r="156" spans="1:10" s="102" customFormat="1" ht="12.75" customHeight="1" x14ac:dyDescent="0.25">
      <c r="A156" s="99"/>
      <c r="B156" s="99"/>
      <c r="C156" s="100"/>
      <c r="D156" s="100"/>
      <c r="E156" s="100"/>
      <c r="F156" s="101"/>
      <c r="G156" s="101"/>
      <c r="I156" s="231"/>
      <c r="J156" s="231"/>
    </row>
    <row r="157" spans="1:10" s="102" customFormat="1" ht="12.75" customHeight="1" x14ac:dyDescent="0.25">
      <c r="A157" s="99"/>
      <c r="B157" s="99"/>
      <c r="C157" s="100"/>
      <c r="D157" s="100"/>
      <c r="E157" s="100"/>
      <c r="F157" s="101"/>
      <c r="G157" s="101"/>
      <c r="I157" s="231"/>
      <c r="J157" s="231"/>
    </row>
    <row r="158" spans="1:10" s="102" customFormat="1" ht="12.75" customHeight="1" x14ac:dyDescent="0.25">
      <c r="A158" s="99"/>
      <c r="B158" s="99"/>
      <c r="C158" s="100"/>
      <c r="D158" s="100"/>
      <c r="E158" s="100"/>
      <c r="F158" s="101"/>
      <c r="G158" s="101"/>
      <c r="I158" s="231"/>
      <c r="J158" s="231"/>
    </row>
    <row r="159" spans="1:10" s="102" customFormat="1" ht="12.75" customHeight="1" x14ac:dyDescent="0.25">
      <c r="A159" s="99"/>
      <c r="B159" s="99"/>
      <c r="C159" s="100"/>
      <c r="D159" s="100"/>
      <c r="E159" s="100"/>
      <c r="F159" s="101"/>
      <c r="G159" s="101"/>
      <c r="I159" s="231"/>
      <c r="J159" s="231"/>
    </row>
    <row r="160" spans="1:10" s="102" customFormat="1" ht="12.75" customHeight="1" x14ac:dyDescent="0.25">
      <c r="A160" s="99"/>
      <c r="B160" s="99"/>
      <c r="C160" s="100"/>
      <c r="D160" s="100"/>
      <c r="E160" s="100"/>
      <c r="F160" s="101"/>
      <c r="G160" s="101"/>
      <c r="I160" s="231"/>
      <c r="J160" s="231"/>
    </row>
    <row r="161" spans="1:10" s="102" customFormat="1" ht="12.75" customHeight="1" x14ac:dyDescent="0.25">
      <c r="A161" s="99"/>
      <c r="B161" s="99"/>
      <c r="C161" s="100"/>
      <c r="D161" s="100"/>
      <c r="E161" s="100"/>
      <c r="F161" s="101"/>
      <c r="G161" s="101"/>
      <c r="I161" s="231"/>
      <c r="J161" s="231"/>
    </row>
    <row r="162" spans="1:10" s="102" customFormat="1" ht="12.75" customHeight="1" x14ac:dyDescent="0.25">
      <c r="A162" s="99"/>
      <c r="B162" s="99"/>
      <c r="C162" s="100"/>
      <c r="D162" s="100"/>
      <c r="E162" s="100"/>
      <c r="F162" s="101"/>
      <c r="G162" s="101"/>
      <c r="I162" s="231"/>
      <c r="J162" s="231"/>
    </row>
    <row r="163" spans="1:10" ht="12.75" customHeight="1" x14ac:dyDescent="0.2">
      <c r="A163" s="74" t="s">
        <v>189</v>
      </c>
      <c r="I163" s="230"/>
      <c r="J163" s="196" t="s">
        <v>218</v>
      </c>
    </row>
    <row r="164" spans="1:10" ht="12.75" customHeight="1" x14ac:dyDescent="0.25">
      <c r="A164" s="445" t="s">
        <v>463</v>
      </c>
      <c r="B164" s="472"/>
      <c r="C164" s="472"/>
      <c r="D164" s="472"/>
      <c r="E164" s="472"/>
      <c r="F164" s="472"/>
      <c r="G164" s="472"/>
      <c r="I164" s="230"/>
      <c r="J164" s="230"/>
    </row>
    <row r="165" spans="1:10" s="102" customFormat="1" ht="12.75" customHeight="1" x14ac:dyDescent="0.2">
      <c r="A165" s="99"/>
      <c r="B165" s="99"/>
      <c r="C165" s="101"/>
      <c r="D165" s="101"/>
      <c r="E165" s="101"/>
      <c r="F165" s="101"/>
      <c r="G165" s="101"/>
      <c r="I165" s="231"/>
      <c r="J165" s="231"/>
    </row>
    <row r="166" spans="1:10" ht="12.75" customHeight="1" x14ac:dyDescent="0.2">
      <c r="A166" s="78" t="s">
        <v>347</v>
      </c>
      <c r="I166" s="230"/>
      <c r="J166" s="230"/>
    </row>
    <row r="167" spans="1:10" ht="12.75" customHeight="1" x14ac:dyDescent="0.2">
      <c r="A167" s="79" t="s">
        <v>95</v>
      </c>
      <c r="B167" s="79" t="s">
        <v>79</v>
      </c>
      <c r="C167" s="448" t="s">
        <v>281</v>
      </c>
      <c r="D167" s="80" t="s">
        <v>93</v>
      </c>
      <c r="E167" s="79" t="s">
        <v>173</v>
      </c>
      <c r="F167" s="436" t="s">
        <v>473</v>
      </c>
      <c r="G167" s="436" t="s">
        <v>474</v>
      </c>
      <c r="I167" s="478" t="s">
        <v>444</v>
      </c>
      <c r="J167" s="479"/>
    </row>
    <row r="168" spans="1:10" ht="12.75" customHeight="1" x14ac:dyDescent="0.2">
      <c r="A168" s="82" t="s">
        <v>78</v>
      </c>
      <c r="B168" s="82" t="s">
        <v>78</v>
      </c>
      <c r="C168" s="459"/>
      <c r="D168" s="83">
        <v>2021</v>
      </c>
      <c r="E168" s="82">
        <v>2021</v>
      </c>
      <c r="F168" s="437">
        <v>2022</v>
      </c>
      <c r="G168" s="437">
        <v>2022</v>
      </c>
      <c r="I168" s="309" t="s">
        <v>445</v>
      </c>
      <c r="J168" s="309" t="s">
        <v>446</v>
      </c>
    </row>
    <row r="169" spans="1:10" s="102" customFormat="1" ht="12.75" customHeight="1" x14ac:dyDescent="0.25">
      <c r="A169" s="40"/>
      <c r="B169" s="16"/>
      <c r="C169" s="62" t="s">
        <v>362</v>
      </c>
      <c r="D169" s="442"/>
      <c r="E169" s="443"/>
      <c r="F169" s="443"/>
      <c r="G169" s="444"/>
      <c r="I169" s="477"/>
      <c r="J169" s="476"/>
    </row>
    <row r="170" spans="1:10" s="102" customFormat="1" ht="12.75" customHeight="1" x14ac:dyDescent="0.2">
      <c r="A170" s="40">
        <f>'Kapitálové výdaje'!A9</f>
        <v>3639</v>
      </c>
      <c r="B170" s="16">
        <v>6901</v>
      </c>
      <c r="C170" s="63" t="str">
        <f>'Kapitálové výdaje'!C9</f>
        <v>Kapitálová rezerva celkem</v>
      </c>
      <c r="D170" s="64">
        <f>'Kapitálové výdaje'!F9</f>
        <v>2556642.0099999998</v>
      </c>
      <c r="E170" s="64">
        <f>'Kapitálové výdaje'!G9</f>
        <v>0</v>
      </c>
      <c r="F170" s="65">
        <f>'Kapitálové výdaje'!H9</f>
        <v>0</v>
      </c>
      <c r="G170" s="65">
        <f>'Kapitálové výdaje'!I9</f>
        <v>0</v>
      </c>
      <c r="I170" s="64">
        <f>'Kapitálové výdaje'!K9</f>
        <v>0</v>
      </c>
      <c r="J170" s="64">
        <f>'Kapitálové výdaje'!L9</f>
        <v>0</v>
      </c>
    </row>
    <row r="171" spans="1:10" s="102" customFormat="1" ht="12.75" customHeight="1" x14ac:dyDescent="0.2">
      <c r="A171" s="40">
        <f>'Kapitálové výdaje'!A13</f>
        <v>3639</v>
      </c>
      <c r="B171" s="16">
        <v>6901</v>
      </c>
      <c r="C171" s="63" t="str">
        <f>'Kapitálové výdaje'!C13</f>
        <v>Investiční úvěrový rámec celkem</v>
      </c>
      <c r="D171" s="64">
        <f>'Kapitálové výdaje'!F13</f>
        <v>22044211</v>
      </c>
      <c r="E171" s="64">
        <f>'Kapitálové výdaje'!G13</f>
        <v>0</v>
      </c>
      <c r="F171" s="65">
        <f>'Kapitálové výdaje'!H13</f>
        <v>0</v>
      </c>
      <c r="G171" s="65">
        <f>'Kapitálové výdaje'!I13</f>
        <v>0</v>
      </c>
      <c r="I171" s="64">
        <f>'Kapitálové výdaje'!K13</f>
        <v>0</v>
      </c>
      <c r="J171" s="64">
        <f>'Kapitálové výdaje'!L13</f>
        <v>0</v>
      </c>
    </row>
    <row r="172" spans="1:10" s="107" customFormat="1" ht="12.75" customHeight="1" x14ac:dyDescent="0.2">
      <c r="A172" s="6"/>
      <c r="B172" s="16"/>
      <c r="C172" s="62" t="s">
        <v>363</v>
      </c>
      <c r="D172" s="66">
        <f>SUM(D170:D171)</f>
        <v>24600853.009999998</v>
      </c>
      <c r="E172" s="66">
        <f t="shared" ref="E172:F172" si="32">SUM(E170:E171)</f>
        <v>0</v>
      </c>
      <c r="F172" s="67">
        <f t="shared" si="32"/>
        <v>0</v>
      </c>
      <c r="G172" s="67">
        <f t="shared" ref="G172" si="33">SUM(G170:G171)</f>
        <v>0</v>
      </c>
      <c r="I172" s="66">
        <f t="shared" ref="I172:J172" si="34">SUM(I170:I171)</f>
        <v>0</v>
      </c>
      <c r="J172" s="66">
        <f t="shared" si="34"/>
        <v>0</v>
      </c>
    </row>
    <row r="173" spans="1:10" s="102" customFormat="1" ht="12.75" customHeight="1" x14ac:dyDescent="0.25">
      <c r="A173" s="471"/>
      <c r="B173" s="443"/>
      <c r="C173" s="443"/>
      <c r="D173" s="443"/>
      <c r="E173" s="443"/>
      <c r="F173" s="443"/>
      <c r="G173" s="444"/>
      <c r="I173" s="475"/>
      <c r="J173" s="476"/>
    </row>
    <row r="174" spans="1:10" s="102" customFormat="1" ht="12.75" customHeight="1" x14ac:dyDescent="0.25">
      <c r="A174" s="40"/>
      <c r="B174" s="16"/>
      <c r="C174" s="62" t="s">
        <v>364</v>
      </c>
      <c r="D174" s="442"/>
      <c r="E174" s="443"/>
      <c r="F174" s="443"/>
      <c r="G174" s="444"/>
      <c r="I174" s="477"/>
      <c r="J174" s="476"/>
    </row>
    <row r="175" spans="1:10" s="102" customFormat="1" ht="12.75" customHeight="1" x14ac:dyDescent="0.2">
      <c r="A175" s="40">
        <f>'Kapitálové výdaje'!A25</f>
        <v>3141</v>
      </c>
      <c r="B175" s="16">
        <v>6351</v>
      </c>
      <c r="C175" s="63" t="str">
        <f>'Kapitálové výdaje'!C25</f>
        <v>Školní jídelna celkem</v>
      </c>
      <c r="D175" s="64">
        <f>'Kapitálové výdaje'!F25</f>
        <v>300000</v>
      </c>
      <c r="E175" s="64">
        <f>'Kapitálové výdaje'!G25</f>
        <v>300000</v>
      </c>
      <c r="F175" s="65">
        <f>'Kapitálové výdaje'!H25</f>
        <v>0</v>
      </c>
      <c r="G175" s="65">
        <f>'Kapitálové výdaje'!I25</f>
        <v>0</v>
      </c>
      <c r="I175" s="64">
        <f>'Kapitálové výdaje'!K25</f>
        <v>0</v>
      </c>
      <c r="J175" s="64">
        <f>'Kapitálové výdaje'!L25</f>
        <v>0</v>
      </c>
    </row>
    <row r="176" spans="1:10" s="102" customFormat="1" ht="12.75" customHeight="1" x14ac:dyDescent="0.2">
      <c r="A176" s="40">
        <f>'Kapitálové výdaje'!A32</f>
        <v>3113</v>
      </c>
      <c r="B176" s="16">
        <v>6351</v>
      </c>
      <c r="C176" s="63" t="str">
        <f>'Kapitálové výdaje'!C32</f>
        <v>Základní a mateřská škola celkem</v>
      </c>
      <c r="D176" s="64">
        <f>'Kapitálové výdaje'!F32</f>
        <v>893600</v>
      </c>
      <c r="E176" s="64">
        <f>'Kapitálové výdaje'!G32</f>
        <v>2309711</v>
      </c>
      <c r="F176" s="65">
        <f>'Kapitálové výdaje'!H32</f>
        <v>0</v>
      </c>
      <c r="G176" s="65">
        <f>'Kapitálové výdaje'!I32</f>
        <v>0</v>
      </c>
      <c r="I176" s="64">
        <f>'Kapitálové výdaje'!K32</f>
        <v>0</v>
      </c>
      <c r="J176" s="64">
        <f>'Kapitálové výdaje'!L32</f>
        <v>0</v>
      </c>
    </row>
    <row r="177" spans="1:10" s="102" customFormat="1" ht="12.75" customHeight="1" x14ac:dyDescent="0.2">
      <c r="A177" s="40">
        <f>'Kapitálové výdaje'!A39</f>
        <v>3725</v>
      </c>
      <c r="B177" s="16">
        <v>6351</v>
      </c>
      <c r="C177" s="63" t="str">
        <f>'Kapitálové výdaje'!C39</f>
        <v>Služby města celkem</v>
      </c>
      <c r="D177" s="64">
        <f>'Kapitálové výdaje'!F39</f>
        <v>0</v>
      </c>
      <c r="E177" s="64">
        <f>'Kapitálové výdaje'!G39</f>
        <v>0</v>
      </c>
      <c r="F177" s="406">
        <f>'Kapitálové výdaje'!H39</f>
        <v>0</v>
      </c>
      <c r="G177" s="406">
        <f>'Kapitálové výdaje'!I39</f>
        <v>0</v>
      </c>
      <c r="I177" s="64">
        <f>'Kapitálové výdaje'!K39</f>
        <v>0</v>
      </c>
      <c r="J177" s="64">
        <f>'Kapitálové výdaje'!L39</f>
        <v>0</v>
      </c>
    </row>
    <row r="178" spans="1:10" s="102" customFormat="1" ht="12.75" customHeight="1" x14ac:dyDescent="0.2">
      <c r="A178" s="40">
        <f>'Kapitálové výdaje'!A45</f>
        <v>5311</v>
      </c>
      <c r="B178" s="16">
        <v>6351</v>
      </c>
      <c r="C178" s="63" t="str">
        <f>'Kapitálové výdaje'!C45</f>
        <v>Městská policie celkem</v>
      </c>
      <c r="D178" s="64">
        <f>'Kapitálové výdaje'!F45</f>
        <v>50000</v>
      </c>
      <c r="E178" s="64">
        <f>'Kapitálové výdaje'!G45</f>
        <v>304121</v>
      </c>
      <c r="F178" s="65">
        <f>'Kapitálové výdaje'!H45</f>
        <v>150000</v>
      </c>
      <c r="G178" s="65">
        <f>'Kapitálové výdaje'!I45</f>
        <v>150000</v>
      </c>
      <c r="I178" s="64">
        <f>'Kapitálové výdaje'!K45</f>
        <v>0</v>
      </c>
      <c r="J178" s="64">
        <f>'Kapitálové výdaje'!L45</f>
        <v>0</v>
      </c>
    </row>
    <row r="179" spans="1:10" s="102" customFormat="1" ht="12.75" customHeight="1" x14ac:dyDescent="0.2">
      <c r="A179" s="40">
        <f>'Kapitálové výdaje'!A58</f>
        <v>5512</v>
      </c>
      <c r="B179" s="16">
        <v>6351</v>
      </c>
      <c r="C179" s="63" t="str">
        <f>'Kapitálové výdaje'!C58</f>
        <v>Sbor dobrovolných hasičů celkem</v>
      </c>
      <c r="D179" s="64">
        <f>'Kapitálové výdaje'!F58</f>
        <v>294000</v>
      </c>
      <c r="E179" s="64">
        <f>'Kapitálové výdaje'!G58</f>
        <v>685603.5</v>
      </c>
      <c r="F179" s="65">
        <f>'Kapitálové výdaje'!H58</f>
        <v>0</v>
      </c>
      <c r="G179" s="65">
        <f>'Kapitálové výdaje'!I58</f>
        <v>0</v>
      </c>
      <c r="I179" s="64">
        <f>'Kapitálové výdaje'!K58</f>
        <v>0</v>
      </c>
      <c r="J179" s="64">
        <f>'Kapitálové výdaje'!L58</f>
        <v>0</v>
      </c>
    </row>
    <row r="180" spans="1:10" s="102" customFormat="1" ht="12.75" customHeight="1" x14ac:dyDescent="0.2">
      <c r="A180" s="40"/>
      <c r="B180" s="16"/>
      <c r="C180" s="63" t="str">
        <f>'Kapitálové výdaje'!C64</f>
        <v>Městská knihovna celkem</v>
      </c>
      <c r="D180" s="64">
        <f>'Kapitálové výdaje'!F64</f>
        <v>0</v>
      </c>
      <c r="E180" s="64">
        <f>'Kapitálové výdaje'!G64</f>
        <v>399564.97</v>
      </c>
      <c r="F180" s="65">
        <f>'Kapitálové výdaje'!H64</f>
        <v>0</v>
      </c>
      <c r="G180" s="65">
        <f>'Kapitálové výdaje'!I64</f>
        <v>0</v>
      </c>
      <c r="I180" s="64">
        <f>'Kapitálové výdaje'!K64</f>
        <v>0</v>
      </c>
      <c r="J180" s="64">
        <f>'Kapitálové výdaje'!L64</f>
        <v>0</v>
      </c>
    </row>
    <row r="181" spans="1:10" s="107" customFormat="1" ht="12.75" customHeight="1" x14ac:dyDescent="0.2">
      <c r="A181" s="6"/>
      <c r="B181" s="16"/>
      <c r="C181" s="62" t="s">
        <v>365</v>
      </c>
      <c r="D181" s="66">
        <f>SUM(D175:D180)</f>
        <v>1537600</v>
      </c>
      <c r="E181" s="66">
        <f t="shared" ref="E181:J181" si="35">SUM(E175:E180)</f>
        <v>3999000.4699999997</v>
      </c>
      <c r="F181" s="67">
        <f t="shared" si="35"/>
        <v>150000</v>
      </c>
      <c r="G181" s="67">
        <f t="shared" ref="G181" si="36">SUM(G175:G180)</f>
        <v>150000</v>
      </c>
      <c r="I181" s="66">
        <f t="shared" si="35"/>
        <v>0</v>
      </c>
      <c r="J181" s="66">
        <f t="shared" si="35"/>
        <v>0</v>
      </c>
    </row>
    <row r="182" spans="1:10" s="102" customFormat="1" ht="12.75" customHeight="1" x14ac:dyDescent="0.25">
      <c r="A182" s="471"/>
      <c r="B182" s="443"/>
      <c r="C182" s="443"/>
      <c r="D182" s="443"/>
      <c r="E182" s="443"/>
      <c r="F182" s="443"/>
      <c r="G182" s="444"/>
      <c r="I182" s="475"/>
      <c r="J182" s="476"/>
    </row>
    <row r="183" spans="1:10" s="102" customFormat="1" ht="12.75" customHeight="1" x14ac:dyDescent="0.25">
      <c r="A183" s="40"/>
      <c r="B183" s="16"/>
      <c r="C183" s="62" t="s">
        <v>366</v>
      </c>
      <c r="D183" s="442"/>
      <c r="E183" s="443"/>
      <c r="F183" s="443"/>
      <c r="G183" s="444"/>
      <c r="I183" s="477"/>
      <c r="J183" s="476"/>
    </row>
    <row r="184" spans="1:10" s="102" customFormat="1" ht="12.75" customHeight="1" x14ac:dyDescent="0.25">
      <c r="A184" s="40">
        <f>'Kapitálové výdaje'!A72</f>
        <v>3635</v>
      </c>
      <c r="B184" s="16" t="s">
        <v>2</v>
      </c>
      <c r="C184" s="63" t="str">
        <f>'Kapitálové výdaje'!C72</f>
        <v>Územní plán</v>
      </c>
      <c r="D184" s="64">
        <f>'Kapitálové výdaje'!F72</f>
        <v>200000</v>
      </c>
      <c r="E184" s="68">
        <f>'Kapitálové výdaje'!G72</f>
        <v>352110</v>
      </c>
      <c r="F184" s="65">
        <f>'Kapitálové výdaje'!H72</f>
        <v>0</v>
      </c>
      <c r="G184" s="65">
        <f>'Kapitálové výdaje'!I72</f>
        <v>0</v>
      </c>
      <c r="I184" s="68">
        <f>'Kapitálové výdaje'!K72</f>
        <v>0</v>
      </c>
      <c r="J184" s="68">
        <f>'Kapitálové výdaje'!L72</f>
        <v>0</v>
      </c>
    </row>
    <row r="185" spans="1:10" s="102" customFormat="1" ht="12.75" customHeight="1" x14ac:dyDescent="0.25">
      <c r="A185" s="40">
        <f>'Kapitálové výdaje'!A73</f>
        <v>2219</v>
      </c>
      <c r="B185" s="16" t="s">
        <v>2</v>
      </c>
      <c r="C185" s="63" t="str">
        <f>'Kapitálové výdaje'!C73</f>
        <v>Stavba chodníku horní část ul. Českolipská</v>
      </c>
      <c r="D185" s="64">
        <f>'Kapitálové výdaje'!F73</f>
        <v>0</v>
      </c>
      <c r="E185" s="68">
        <f>'Kapitálové výdaje'!G73</f>
        <v>0</v>
      </c>
      <c r="F185" s="65">
        <f>'Kapitálové výdaje'!H73</f>
        <v>2027183</v>
      </c>
      <c r="G185" s="65">
        <f>'Kapitálové výdaje'!I73</f>
        <v>2027183</v>
      </c>
      <c r="I185" s="68">
        <f>'Kapitálové výdaje'!K73</f>
        <v>0</v>
      </c>
      <c r="J185" s="68">
        <f>'Kapitálové výdaje'!L73</f>
        <v>0</v>
      </c>
    </row>
    <row r="186" spans="1:10" s="102" customFormat="1" ht="12.75" customHeight="1" x14ac:dyDescent="0.25">
      <c r="A186" s="40">
        <f>'Kapitálové výdaje'!A74</f>
        <v>2310</v>
      </c>
      <c r="B186" s="16" t="s">
        <v>2</v>
      </c>
      <c r="C186" s="63" t="str">
        <f>'Kapitálové výdaje'!C74</f>
        <v xml:space="preserve">PD - vodní zdroj Ovesná </v>
      </c>
      <c r="D186" s="64">
        <f>'Kapitálové výdaje'!F74</f>
        <v>0</v>
      </c>
      <c r="E186" s="68">
        <f>'Kapitálové výdaje'!G74</f>
        <v>0</v>
      </c>
      <c r="F186" s="65">
        <f>'Kapitálové výdaje'!H74</f>
        <v>150000</v>
      </c>
      <c r="G186" s="65">
        <f>'Kapitálové výdaje'!I74</f>
        <v>150000</v>
      </c>
      <c r="I186" s="68">
        <f>'Kapitálové výdaje'!K74</f>
        <v>0</v>
      </c>
      <c r="J186" s="68">
        <f>'Kapitálové výdaje'!L74</f>
        <v>0</v>
      </c>
    </row>
    <row r="187" spans="1:10" s="102" customFormat="1" ht="12.75" customHeight="1" x14ac:dyDescent="0.25">
      <c r="A187" s="40">
        <f>'Kapitálové výdaje'!A75</f>
        <v>2310</v>
      </c>
      <c r="B187" s="16" t="s">
        <v>2</v>
      </c>
      <c r="C187" s="63" t="str">
        <f>'Kapitálové výdaje'!C75</f>
        <v>Vodní zdroj Ovesná  dotace 60 %</v>
      </c>
      <c r="D187" s="64">
        <f>'Kapitálové výdaje'!F75</f>
        <v>0</v>
      </c>
      <c r="E187" s="68">
        <f>'Kapitálové výdaje'!G75</f>
        <v>0</v>
      </c>
      <c r="F187" s="65">
        <f>'Kapitálové výdaje'!H75</f>
        <v>4776830</v>
      </c>
      <c r="G187" s="65">
        <f>'Kapitálové výdaje'!I75</f>
        <v>4776830</v>
      </c>
      <c r="I187" s="68">
        <f>'Kapitálové výdaje'!K75</f>
        <v>0</v>
      </c>
      <c r="J187" s="68">
        <f>'Kapitálové výdaje'!L75</f>
        <v>0</v>
      </c>
    </row>
    <row r="188" spans="1:10" s="102" customFormat="1" ht="12.75" customHeight="1" x14ac:dyDescent="0.25">
      <c r="A188" s="40">
        <f>'Kapitálové výdaje'!A76</f>
        <v>3412</v>
      </c>
      <c r="B188" s="16" t="s">
        <v>2</v>
      </c>
      <c r="C188" s="63" t="str">
        <f>'Kapitálové výdaje'!C76</f>
        <v>PD revitalizace sportovišť</v>
      </c>
      <c r="D188" s="64">
        <f>'Kapitálové výdaje'!F76</f>
        <v>200000</v>
      </c>
      <c r="E188" s="68">
        <f>'Kapitálové výdaje'!G76</f>
        <v>197686.17</v>
      </c>
      <c r="F188" s="65">
        <f>'Kapitálové výdaje'!H76</f>
        <v>0</v>
      </c>
      <c r="G188" s="65">
        <f>'Kapitálové výdaje'!I76</f>
        <v>0</v>
      </c>
      <c r="I188" s="68">
        <f>'Kapitálové výdaje'!K76</f>
        <v>0</v>
      </c>
      <c r="J188" s="68">
        <f>'Kapitálové výdaje'!L76</f>
        <v>0</v>
      </c>
    </row>
    <row r="189" spans="1:10" s="102" customFormat="1" ht="12.75" customHeight="1" x14ac:dyDescent="0.25">
      <c r="A189" s="40">
        <f>'Kapitálové výdaje'!A77</f>
        <v>3412</v>
      </c>
      <c r="B189" s="16" t="s">
        <v>2</v>
      </c>
      <c r="C189" s="63" t="str">
        <f>'Kapitálové výdaje'!C77</f>
        <v>PD zavlažování fotbalového hřiště Nádražní ul.</v>
      </c>
      <c r="D189" s="64">
        <f>'Kapitálové výdaje'!F77</f>
        <v>0</v>
      </c>
      <c r="E189" s="68" t="str">
        <f>'Kapitálové výdaje'!G77</f>
        <v xml:space="preserve"> </v>
      </c>
      <c r="F189" s="65">
        <f>'Kapitálové výdaje'!H77</f>
        <v>200000</v>
      </c>
      <c r="G189" s="65">
        <f>'Kapitálové výdaje'!I77</f>
        <v>200000</v>
      </c>
      <c r="I189" s="68">
        <f>'Kapitálové výdaje'!K77</f>
        <v>0</v>
      </c>
      <c r="J189" s="68">
        <f>'Kapitálové výdaje'!L77</f>
        <v>0</v>
      </c>
    </row>
    <row r="190" spans="1:10" s="102" customFormat="1" ht="12.75" customHeight="1" x14ac:dyDescent="0.25">
      <c r="A190" s="40">
        <f>'Kapitálové výdaje'!A78</f>
        <v>2219</v>
      </c>
      <c r="B190" s="16" t="s">
        <v>2</v>
      </c>
      <c r="C190" s="63" t="str">
        <f>'Kapitálové výdaje'!C78</f>
        <v xml:space="preserve">Naučná stezka Ostrý </v>
      </c>
      <c r="D190" s="64">
        <f>'Kapitálové výdaje'!F78</f>
        <v>0</v>
      </c>
      <c r="E190" s="68" t="str">
        <f>'Kapitálové výdaje'!G78</f>
        <v xml:space="preserve"> </v>
      </c>
      <c r="F190" s="65">
        <f>'Kapitálové výdaje'!H78</f>
        <v>200000</v>
      </c>
      <c r="G190" s="65">
        <f>'Kapitálové výdaje'!I78</f>
        <v>200000</v>
      </c>
      <c r="I190" s="68">
        <f>'Kapitálové výdaje'!K78</f>
        <v>0</v>
      </c>
      <c r="J190" s="68">
        <f>'Kapitálové výdaje'!L78</f>
        <v>0</v>
      </c>
    </row>
    <row r="191" spans="1:10" s="102" customFormat="1" ht="12.75" customHeight="1" x14ac:dyDescent="0.25">
      <c r="A191" s="40">
        <f>'Kapitálové výdaje'!A79</f>
        <v>3639</v>
      </c>
      <c r="B191" s="16" t="s">
        <v>2</v>
      </c>
      <c r="C191" s="63" t="str">
        <f>'Kapitálové výdaje'!C79</f>
        <v>Přístřešek na cyklostezce</v>
      </c>
      <c r="D191" s="64">
        <f>'Kapitálové výdaje'!F79</f>
        <v>0</v>
      </c>
      <c r="E191" s="68">
        <f>'Kapitálové výdaje'!G79</f>
        <v>0</v>
      </c>
      <c r="F191" s="65">
        <f>'Kapitálové výdaje'!H79</f>
        <v>180000</v>
      </c>
      <c r="G191" s="65">
        <f>'Kapitálové výdaje'!I79</f>
        <v>180000</v>
      </c>
      <c r="I191" s="68">
        <f>'Kapitálové výdaje'!K79</f>
        <v>0</v>
      </c>
      <c r="J191" s="68">
        <f>'Kapitálové výdaje'!L79</f>
        <v>0</v>
      </c>
    </row>
    <row r="192" spans="1:10" s="102" customFormat="1" ht="12.75" customHeight="1" x14ac:dyDescent="0.25">
      <c r="A192" s="40">
        <f>'Kapitálové výdaje'!A80</f>
        <v>3639</v>
      </c>
      <c r="B192" s="16" t="s">
        <v>2</v>
      </c>
      <c r="C192" s="63" t="str">
        <f>'Kapitálové výdaje'!C80</f>
        <v>Rezerva kapitálových výdajů odboru</v>
      </c>
      <c r="D192" s="64">
        <f>'Kapitálové výdaje'!F80</f>
        <v>0</v>
      </c>
      <c r="E192" s="68">
        <f>'Kapitálové výdaje'!G80</f>
        <v>0</v>
      </c>
      <c r="F192" s="65">
        <f>'Kapitálové výdaje'!H80</f>
        <v>700000</v>
      </c>
      <c r="G192" s="65">
        <f>'Kapitálové výdaje'!I80</f>
        <v>700000</v>
      </c>
      <c r="I192" s="68">
        <f>'Kapitálové výdaje'!K80</f>
        <v>0</v>
      </c>
      <c r="J192" s="68">
        <f>'Kapitálové výdaje'!L80</f>
        <v>0</v>
      </c>
    </row>
    <row r="193" spans="1:10" s="102" customFormat="1" ht="12.75" customHeight="1" x14ac:dyDescent="0.25">
      <c r="A193" s="40"/>
      <c r="B193" s="16"/>
      <c r="C193" s="63"/>
      <c r="D193" s="64">
        <f>'Kapitálové výdaje'!F81</f>
        <v>0</v>
      </c>
      <c r="E193" s="68">
        <f>'Kapitálové výdaje'!G81</f>
        <v>0</v>
      </c>
      <c r="F193" s="65">
        <f>'Kapitálové výdaje'!H81</f>
        <v>0</v>
      </c>
      <c r="G193" s="65">
        <f>'Kapitálové výdaje'!I81</f>
        <v>0</v>
      </c>
      <c r="I193" s="68">
        <f>'Kapitálové výdaje'!K81</f>
        <v>0</v>
      </c>
      <c r="J193" s="68">
        <f>'Kapitálové výdaje'!L81</f>
        <v>0</v>
      </c>
    </row>
    <row r="194" spans="1:10" s="102" customFormat="1" ht="12.75" customHeight="1" x14ac:dyDescent="0.25">
      <c r="A194" s="40"/>
      <c r="B194" s="16"/>
      <c r="C194" s="63"/>
      <c r="D194" s="64">
        <f>'Kapitálové výdaje'!F82</f>
        <v>0</v>
      </c>
      <c r="E194" s="68">
        <f>'Kapitálové výdaje'!G82</f>
        <v>0</v>
      </c>
      <c r="F194" s="65">
        <f>'Kapitálové výdaje'!H82</f>
        <v>0</v>
      </c>
      <c r="G194" s="65">
        <f>'Kapitálové výdaje'!I82</f>
        <v>0</v>
      </c>
      <c r="I194" s="68">
        <f>'Kapitálové výdaje'!K82</f>
        <v>0</v>
      </c>
      <c r="J194" s="68">
        <f>'Kapitálové výdaje'!L82</f>
        <v>0</v>
      </c>
    </row>
    <row r="195" spans="1:10" s="102" customFormat="1" ht="12.75" customHeight="1" x14ac:dyDescent="0.25">
      <c r="A195" s="40"/>
      <c r="B195" s="16"/>
      <c r="C195" s="63"/>
      <c r="D195" s="64">
        <f>'Kapitálové výdaje'!F83</f>
        <v>0</v>
      </c>
      <c r="E195" s="68">
        <f>'Kapitálové výdaje'!G83</f>
        <v>0</v>
      </c>
      <c r="F195" s="65">
        <f>'Kapitálové výdaje'!H83</f>
        <v>0</v>
      </c>
      <c r="G195" s="65">
        <f>'Kapitálové výdaje'!I83</f>
        <v>0</v>
      </c>
      <c r="I195" s="68">
        <f>'Kapitálové výdaje'!K83</f>
        <v>0</v>
      </c>
      <c r="J195" s="68">
        <f>'Kapitálové výdaje'!L83</f>
        <v>0</v>
      </c>
    </row>
    <row r="196" spans="1:10" s="102" customFormat="1" ht="12.75" customHeight="1" x14ac:dyDescent="0.25">
      <c r="A196" s="40"/>
      <c r="B196" s="16"/>
      <c r="C196" s="63"/>
      <c r="D196" s="64">
        <f>'Kapitálové výdaje'!F84</f>
        <v>0</v>
      </c>
      <c r="E196" s="68">
        <f>'Kapitálové výdaje'!G84</f>
        <v>0</v>
      </c>
      <c r="F196" s="65">
        <f>'Kapitálové výdaje'!H84</f>
        <v>0</v>
      </c>
      <c r="G196" s="65">
        <f>'Kapitálové výdaje'!I84</f>
        <v>0</v>
      </c>
      <c r="I196" s="68">
        <f>'Kapitálové výdaje'!K84</f>
        <v>0</v>
      </c>
      <c r="J196" s="68">
        <f>'Kapitálové výdaje'!L84</f>
        <v>0</v>
      </c>
    </row>
    <row r="197" spans="1:10" s="102" customFormat="1" ht="12.75" customHeight="1" x14ac:dyDescent="0.25">
      <c r="A197" s="40"/>
      <c r="B197" s="16"/>
      <c r="C197" s="69"/>
      <c r="D197" s="64">
        <f>'Kapitálové výdaje'!F85</f>
        <v>0</v>
      </c>
      <c r="E197" s="68">
        <f>'Kapitálové výdaje'!G85</f>
        <v>0</v>
      </c>
      <c r="F197" s="65">
        <f>'Kapitálové výdaje'!H85</f>
        <v>0</v>
      </c>
      <c r="G197" s="65">
        <f>'Kapitálové výdaje'!I85</f>
        <v>0</v>
      </c>
      <c r="I197" s="68">
        <f>'Kapitálové výdaje'!K85</f>
        <v>0</v>
      </c>
      <c r="J197" s="68">
        <f>'Kapitálové výdaje'!L85</f>
        <v>0</v>
      </c>
    </row>
    <row r="198" spans="1:10" s="107" customFormat="1" ht="12.75" customHeight="1" x14ac:dyDescent="0.2">
      <c r="A198" s="6"/>
      <c r="B198" s="16"/>
      <c r="C198" s="62" t="s">
        <v>367</v>
      </c>
      <c r="D198" s="66">
        <f>SUM(D184:D197)</f>
        <v>400000</v>
      </c>
      <c r="E198" s="66">
        <f t="shared" ref="E198:J198" si="37">SUM(E184:E197)</f>
        <v>549796.17000000004</v>
      </c>
      <c r="F198" s="67">
        <f t="shared" si="37"/>
        <v>8234013</v>
      </c>
      <c r="G198" s="67">
        <f t="shared" ref="G198" si="38">SUM(G184:G197)</f>
        <v>8234013</v>
      </c>
      <c r="I198" s="66">
        <f t="shared" si="37"/>
        <v>0</v>
      </c>
      <c r="J198" s="66">
        <f t="shared" si="37"/>
        <v>0</v>
      </c>
    </row>
    <row r="199" spans="1:10" s="107" customFormat="1" ht="12.75" customHeight="1" x14ac:dyDescent="0.25">
      <c r="A199" s="471"/>
      <c r="B199" s="443"/>
      <c r="C199" s="443"/>
      <c r="D199" s="443"/>
      <c r="E199" s="443"/>
      <c r="F199" s="443"/>
      <c r="G199" s="444"/>
      <c r="I199" s="475"/>
      <c r="J199" s="476"/>
    </row>
    <row r="200" spans="1:10" s="102" customFormat="1" ht="12.75" customHeight="1" x14ac:dyDescent="0.25">
      <c r="A200" s="40"/>
      <c r="B200" s="16"/>
      <c r="C200" s="62" t="s">
        <v>368</v>
      </c>
      <c r="D200" s="442"/>
      <c r="E200" s="443"/>
      <c r="F200" s="443"/>
      <c r="G200" s="444"/>
      <c r="I200" s="477"/>
      <c r="J200" s="476"/>
    </row>
    <row r="201" spans="1:10" s="102" customFormat="1" ht="12.75" customHeight="1" x14ac:dyDescent="0.2">
      <c r="A201" s="40">
        <f>'Kapitálové výdaje'!A90</f>
        <v>3713</v>
      </c>
      <c r="B201" s="16" t="s">
        <v>2</v>
      </c>
      <c r="C201" s="63" t="str">
        <f>'Kapitálové výdaje'!C90</f>
        <v>Investiční bezúročná půjčka občanům od SFŽP (kotle) celkem</v>
      </c>
      <c r="D201" s="64">
        <f>'Kapitálové výdaje'!F90</f>
        <v>750000</v>
      </c>
      <c r="E201" s="64">
        <f>'Kapitálové výdaje'!G90</f>
        <v>300000</v>
      </c>
      <c r="F201" s="65">
        <f>'Kapitálové výdaje'!H90</f>
        <v>450000</v>
      </c>
      <c r="G201" s="65">
        <f>'Kapitálové výdaje'!I90</f>
        <v>450000</v>
      </c>
      <c r="I201" s="64">
        <f>'Kapitálové výdaje'!K90</f>
        <v>0</v>
      </c>
      <c r="J201" s="64">
        <f>'Kapitálové výdaje'!L90</f>
        <v>0</v>
      </c>
    </row>
    <row r="202" spans="1:10" s="102" customFormat="1" ht="12.75" customHeight="1" x14ac:dyDescent="0.2">
      <c r="A202" s="40">
        <f>'Kapitálové výdaje'!A112</f>
        <v>3421</v>
      </c>
      <c r="B202" s="16" t="s">
        <v>2</v>
      </c>
      <c r="C202" s="63" t="str">
        <f>'Kapitálové výdaje'!C112</f>
        <v>Rekonstrukce Nerudova 689 (CDM) celkem</v>
      </c>
      <c r="D202" s="64">
        <f>'Kapitálové výdaje'!F112</f>
        <v>21361128</v>
      </c>
      <c r="E202" s="64">
        <f>'Kapitálové výdaje'!G112</f>
        <v>11159171.43</v>
      </c>
      <c r="F202" s="65">
        <f>'Kapitálové výdaje'!H112</f>
        <v>15265098</v>
      </c>
      <c r="G202" s="65">
        <f>'Kapitálové výdaje'!I112</f>
        <v>15265098</v>
      </c>
      <c r="I202" s="64">
        <f>'Kapitálové výdaje'!K112</f>
        <v>0</v>
      </c>
      <c r="J202" s="64">
        <f>'Kapitálové výdaje'!L112</f>
        <v>0</v>
      </c>
    </row>
    <row r="203" spans="1:10" s="102" customFormat="1" ht="12.75" customHeight="1" x14ac:dyDescent="0.2">
      <c r="A203" s="40">
        <f>'Kapitálové výdaje'!A118</f>
        <v>3745</v>
      </c>
      <c r="B203" s="16" t="s">
        <v>2</v>
      </c>
      <c r="C203" s="63" t="str">
        <f>'Kapitálové výdaje'!C118</f>
        <v>Revitalizace zeleně (realizace) celkem</v>
      </c>
      <c r="D203" s="64">
        <f>'Kapitálové výdaje'!F118</f>
        <v>0</v>
      </c>
      <c r="E203" s="64">
        <f>'Kapitálové výdaje'!G118</f>
        <v>0</v>
      </c>
      <c r="F203" s="65">
        <f>'Kapitálové výdaje'!H118</f>
        <v>0</v>
      </c>
      <c r="G203" s="65">
        <f>'Kapitálové výdaje'!I118</f>
        <v>0</v>
      </c>
      <c r="I203" s="64">
        <f>'Kapitálové výdaje'!K118</f>
        <v>0</v>
      </c>
      <c r="J203" s="64">
        <f>'Kapitálové výdaje'!L118</f>
        <v>0</v>
      </c>
    </row>
    <row r="204" spans="1:10" s="102" customFormat="1" ht="12.75" customHeight="1" x14ac:dyDescent="0.2">
      <c r="A204" s="40">
        <f>'Kapitálové výdaje'!A125</f>
        <v>3111</v>
      </c>
      <c r="B204" s="16" t="s">
        <v>2</v>
      </c>
      <c r="C204" s="63" t="str">
        <f>'Kapitálové výdaje'!C125</f>
        <v>Stavební úpravy a technologie do kuchyně MŠ celkem</v>
      </c>
      <c r="D204" s="64">
        <f>'Kapitálové výdaje'!F125</f>
        <v>0</v>
      </c>
      <c r="E204" s="64">
        <f>'Kapitálové výdaje'!G125</f>
        <v>0</v>
      </c>
      <c r="F204" s="65">
        <f>'Kapitálové výdaje'!H125</f>
        <v>962312</v>
      </c>
      <c r="G204" s="65">
        <f>'Kapitálové výdaje'!I125</f>
        <v>962312</v>
      </c>
      <c r="I204" s="64">
        <f>'Kapitálové výdaje'!K125</f>
        <v>0</v>
      </c>
      <c r="J204" s="64">
        <f>'Kapitálové výdaje'!L125</f>
        <v>0</v>
      </c>
    </row>
    <row r="205" spans="1:10" s="102" customFormat="1" ht="12.75" customHeight="1" x14ac:dyDescent="0.2">
      <c r="A205" s="40"/>
      <c r="B205" s="16"/>
      <c r="C205" s="63" t="str">
        <f>'Kapitálové výdaje'!C128</f>
        <v>Ostatní kapitálové výdaje</v>
      </c>
      <c r="D205" s="64">
        <f>'Kapitálové výdaje'!F130</f>
        <v>0</v>
      </c>
      <c r="E205" s="64">
        <f>'Kapitálové výdaje'!G130</f>
        <v>4969760.49</v>
      </c>
      <c r="F205" s="65">
        <f>'Kapitálové výdaje'!H130</f>
        <v>0</v>
      </c>
      <c r="G205" s="65">
        <f>'Kapitálové výdaje'!I130</f>
        <v>0</v>
      </c>
      <c r="I205" s="64">
        <f>'Kapitálové výdaje'!K130</f>
        <v>0</v>
      </c>
      <c r="J205" s="64">
        <f>'Kapitálové výdaje'!L130</f>
        <v>0</v>
      </c>
    </row>
    <row r="206" spans="1:10" s="102" customFormat="1" ht="12.75" customHeight="1" x14ac:dyDescent="0.2">
      <c r="A206" s="40"/>
      <c r="B206" s="16"/>
      <c r="C206" s="63"/>
      <c r="D206" s="64">
        <f>'Kapitálové výdaje'!F135</f>
        <v>0</v>
      </c>
      <c r="E206" s="64">
        <f>'Kapitálové výdaje'!G135</f>
        <v>0</v>
      </c>
      <c r="F206" s="65">
        <f>'Kapitálové výdaje'!H135</f>
        <v>0</v>
      </c>
      <c r="G206" s="65">
        <f>'Kapitálové výdaje'!I135</f>
        <v>0</v>
      </c>
      <c r="I206" s="64">
        <f>'Kapitálové výdaje'!K135</f>
        <v>0</v>
      </c>
      <c r="J206" s="64">
        <f>'Kapitálové výdaje'!L135</f>
        <v>0</v>
      </c>
    </row>
    <row r="207" spans="1:10" s="102" customFormat="1" ht="12.75" customHeight="1" x14ac:dyDescent="0.2">
      <c r="A207" s="6"/>
      <c r="B207" s="16"/>
      <c r="C207" s="62" t="s">
        <v>369</v>
      </c>
      <c r="D207" s="66">
        <f>SUM(D201:D206)</f>
        <v>22111128</v>
      </c>
      <c r="E207" s="66">
        <f t="shared" ref="E207:F207" si="39">SUM(E201:E206)</f>
        <v>16428931.92</v>
      </c>
      <c r="F207" s="67">
        <f t="shared" si="39"/>
        <v>16677410</v>
      </c>
      <c r="G207" s="67">
        <f t="shared" ref="G207" si="40">SUM(G201:G206)</f>
        <v>16677410</v>
      </c>
      <c r="I207" s="66">
        <f t="shared" ref="I207:J207" si="41">SUM(I201:I206)</f>
        <v>0</v>
      </c>
      <c r="J207" s="66">
        <f t="shared" si="41"/>
        <v>0</v>
      </c>
    </row>
    <row r="208" spans="1:10" s="102" customFormat="1" ht="12.75" customHeight="1" x14ac:dyDescent="0.2">
      <c r="A208" s="40"/>
      <c r="B208" s="16"/>
      <c r="C208" s="62" t="s">
        <v>370</v>
      </c>
      <c r="D208" s="66">
        <f>D198+D207</f>
        <v>22511128</v>
      </c>
      <c r="E208" s="66">
        <f t="shared" ref="E208:F208" si="42">E198+E207</f>
        <v>16978728.09</v>
      </c>
      <c r="F208" s="67">
        <f t="shared" si="42"/>
        <v>24911423</v>
      </c>
      <c r="G208" s="67">
        <f t="shared" ref="G208" si="43">G198+G207</f>
        <v>24911423</v>
      </c>
      <c r="I208" s="66">
        <f t="shared" ref="I208:J208" si="44">I198+I207</f>
        <v>0</v>
      </c>
      <c r="J208" s="66">
        <f t="shared" si="44"/>
        <v>0</v>
      </c>
    </row>
    <row r="209" spans="1:10" s="102" customFormat="1" ht="12.75" customHeight="1" x14ac:dyDescent="0.25">
      <c r="A209" s="471"/>
      <c r="B209" s="443"/>
      <c r="C209" s="443"/>
      <c r="D209" s="443"/>
      <c r="E209" s="443"/>
      <c r="F209" s="443"/>
      <c r="G209" s="444"/>
      <c r="I209" s="475"/>
      <c r="J209" s="476"/>
    </row>
    <row r="210" spans="1:10" s="102" customFormat="1" ht="12.75" customHeight="1" x14ac:dyDescent="0.25">
      <c r="A210" s="216"/>
      <c r="B210" s="416"/>
      <c r="C210" s="62" t="s">
        <v>435</v>
      </c>
      <c r="D210" s="442"/>
      <c r="E210" s="443"/>
      <c r="F210" s="443"/>
      <c r="G210" s="444"/>
      <c r="I210" s="477"/>
      <c r="J210" s="476"/>
    </row>
    <row r="211" spans="1:10" s="102" customFormat="1" ht="12.75" customHeight="1" x14ac:dyDescent="0.25">
      <c r="A211" s="16"/>
      <c r="B211" s="414"/>
      <c r="C211" s="413" t="str">
        <f>'Kapitálové výdaje'!C152</f>
        <v>Činnost místní správy - rekonstrukce PC sítě</v>
      </c>
      <c r="D211" s="217">
        <f>'Kapitálové výdaje'!F152</f>
        <v>0</v>
      </c>
      <c r="E211" s="217">
        <f>'Kapitálové výdaje'!G152</f>
        <v>186336.37</v>
      </c>
      <c r="F211" s="218">
        <f>'Kapitálové výdaje'!H152</f>
        <v>200000</v>
      </c>
      <c r="G211" s="218">
        <f>'Kapitálové výdaje'!I152</f>
        <v>200000</v>
      </c>
      <c r="I211" s="217">
        <f>'Kapitálové výdaje'!K152</f>
        <v>0</v>
      </c>
      <c r="J211" s="217">
        <f>'Kapitálové výdaje'!L152</f>
        <v>0</v>
      </c>
    </row>
    <row r="212" spans="1:10" s="102" customFormat="1" ht="12.75" customHeight="1" x14ac:dyDescent="0.2">
      <c r="A212" s="40"/>
      <c r="B212" s="16"/>
      <c r="C212" s="62" t="s">
        <v>436</v>
      </c>
      <c r="D212" s="66">
        <f>SUM(D211:D211)</f>
        <v>0</v>
      </c>
      <c r="E212" s="66">
        <f>SUM(E211:E211)</f>
        <v>186336.37</v>
      </c>
      <c r="F212" s="67">
        <f>SUM(F211:F211)</f>
        <v>200000</v>
      </c>
      <c r="G212" s="67">
        <f>SUM(G211:G211)</f>
        <v>200000</v>
      </c>
      <c r="I212" s="66">
        <f t="shared" ref="I212:J212" si="45">SUM(I211:I211)</f>
        <v>0</v>
      </c>
      <c r="J212" s="66">
        <f t="shared" si="45"/>
        <v>0</v>
      </c>
    </row>
    <row r="213" spans="1:10" s="102" customFormat="1" ht="12.75" customHeight="1" x14ac:dyDescent="0.25">
      <c r="A213" s="471"/>
      <c r="B213" s="443"/>
      <c r="C213" s="443"/>
      <c r="D213" s="443"/>
      <c r="E213" s="443"/>
      <c r="F213" s="443"/>
      <c r="G213" s="444"/>
      <c r="I213" s="475"/>
      <c r="J213" s="476"/>
    </row>
    <row r="214" spans="1:10" ht="12.75" customHeight="1" x14ac:dyDescent="0.2">
      <c r="A214" s="90"/>
      <c r="B214" s="90"/>
      <c r="C214" s="43" t="s">
        <v>371</v>
      </c>
      <c r="D214" s="44">
        <f>D170+D181+D208+D212</f>
        <v>26605370.009999998</v>
      </c>
      <c r="E214" s="44">
        <f>E170+E181+E208+E212</f>
        <v>21164064.93</v>
      </c>
      <c r="F214" s="42">
        <f>F170+F181+F208+F212</f>
        <v>25261423</v>
      </c>
      <c r="G214" s="42">
        <f>G170+G181+G208+G212</f>
        <v>25261423</v>
      </c>
      <c r="I214" s="331">
        <f t="shared" ref="I214:J214" si="46">I170+I181+I208+I212</f>
        <v>0</v>
      </c>
      <c r="J214" s="331">
        <f t="shared" si="46"/>
        <v>0</v>
      </c>
    </row>
    <row r="215" spans="1:10" s="102" customFormat="1" ht="12.75" customHeight="1" x14ac:dyDescent="0.2">
      <c r="A215" s="90"/>
      <c r="B215" s="90"/>
      <c r="C215" s="43" t="s">
        <v>116</v>
      </c>
      <c r="D215" s="44">
        <f>D171</f>
        <v>22044211</v>
      </c>
      <c r="E215" s="44">
        <f>E171</f>
        <v>0</v>
      </c>
      <c r="F215" s="42">
        <f>F171</f>
        <v>0</v>
      </c>
      <c r="G215" s="42">
        <f>G171</f>
        <v>0</v>
      </c>
      <c r="I215" s="331">
        <f t="shared" ref="I215:J215" si="47">I171</f>
        <v>0</v>
      </c>
      <c r="J215" s="331">
        <f t="shared" si="47"/>
        <v>0</v>
      </c>
    </row>
    <row r="216" spans="1:10" s="102" customFormat="1" ht="12.75" customHeight="1" x14ac:dyDescent="0.2">
      <c r="A216" s="90"/>
      <c r="B216" s="90"/>
      <c r="C216" s="43" t="s">
        <v>372</v>
      </c>
      <c r="D216" s="44">
        <f>SUM(D214:D215)</f>
        <v>48649581.009999998</v>
      </c>
      <c r="E216" s="44">
        <f t="shared" ref="E216:F216" si="48">SUM(E214:E215)</f>
        <v>21164064.93</v>
      </c>
      <c r="F216" s="42">
        <f t="shared" si="48"/>
        <v>25261423</v>
      </c>
      <c r="G216" s="42">
        <f t="shared" ref="G216" si="49">SUM(G214:G215)</f>
        <v>25261423</v>
      </c>
      <c r="I216" s="331">
        <f t="shared" ref="I216:J216" si="50">SUM(I214:I215)</f>
        <v>0</v>
      </c>
      <c r="J216" s="331">
        <f t="shared" si="50"/>
        <v>0</v>
      </c>
    </row>
    <row r="217" spans="1:10" ht="12.75" customHeight="1" x14ac:dyDescent="0.2">
      <c r="A217" s="74" t="s">
        <v>189</v>
      </c>
      <c r="I217" s="230"/>
      <c r="J217" s="196" t="s">
        <v>245</v>
      </c>
    </row>
    <row r="218" spans="1:10" ht="12.75" customHeight="1" x14ac:dyDescent="0.25">
      <c r="A218" s="445" t="s">
        <v>463</v>
      </c>
      <c r="B218" s="472"/>
      <c r="C218" s="472"/>
      <c r="D218" s="472"/>
      <c r="E218" s="472"/>
      <c r="F218" s="472"/>
      <c r="G218" s="472"/>
      <c r="I218" s="230"/>
      <c r="J218" s="230"/>
    </row>
    <row r="219" spans="1:10" s="102" customFormat="1" ht="12.75" customHeight="1" x14ac:dyDescent="0.2">
      <c r="A219" s="99"/>
      <c r="B219" s="99"/>
      <c r="C219" s="101"/>
      <c r="D219" s="101"/>
      <c r="E219" s="101"/>
      <c r="F219" s="101"/>
      <c r="G219" s="101"/>
      <c r="I219" s="231"/>
      <c r="J219" s="231"/>
    </row>
    <row r="220" spans="1:10" ht="12.75" customHeight="1" x14ac:dyDescent="0.2">
      <c r="A220" s="78" t="s">
        <v>282</v>
      </c>
      <c r="I220" s="230"/>
      <c r="J220" s="230"/>
    </row>
    <row r="221" spans="1:10" ht="12.75" customHeight="1" x14ac:dyDescent="0.2">
      <c r="A221" s="79" t="s">
        <v>95</v>
      </c>
      <c r="B221" s="79" t="s">
        <v>79</v>
      </c>
      <c r="C221" s="448" t="s">
        <v>281</v>
      </c>
      <c r="D221" s="80" t="s">
        <v>93</v>
      </c>
      <c r="E221" s="79" t="s">
        <v>173</v>
      </c>
      <c r="F221" s="436" t="s">
        <v>473</v>
      </c>
      <c r="G221" s="436" t="s">
        <v>474</v>
      </c>
      <c r="I221" s="478" t="s">
        <v>444</v>
      </c>
      <c r="J221" s="479"/>
    </row>
    <row r="222" spans="1:10" ht="12.75" customHeight="1" x14ac:dyDescent="0.2">
      <c r="A222" s="82" t="s">
        <v>78</v>
      </c>
      <c r="B222" s="82" t="s">
        <v>78</v>
      </c>
      <c r="C222" s="459"/>
      <c r="D222" s="83">
        <v>2021</v>
      </c>
      <c r="E222" s="82">
        <v>2021</v>
      </c>
      <c r="F222" s="437">
        <v>2022</v>
      </c>
      <c r="G222" s="437">
        <v>2022</v>
      </c>
      <c r="I222" s="309" t="s">
        <v>445</v>
      </c>
      <c r="J222" s="309" t="s">
        <v>446</v>
      </c>
    </row>
    <row r="223" spans="1:10" s="102" customFormat="1" ht="12.75" customHeight="1" x14ac:dyDescent="0.25">
      <c r="A223" s="40"/>
      <c r="B223" s="40"/>
      <c r="C223" s="62" t="s">
        <v>318</v>
      </c>
      <c r="D223" s="442"/>
      <c r="E223" s="443"/>
      <c r="F223" s="443"/>
      <c r="G223" s="444"/>
      <c r="I223" s="477"/>
      <c r="J223" s="476"/>
    </row>
    <row r="224" spans="1:10" s="102" customFormat="1" ht="12.75" customHeight="1" x14ac:dyDescent="0.2">
      <c r="A224" s="40">
        <f>'Vydané transfery neinvestiční'!A6</f>
        <v>3113</v>
      </c>
      <c r="B224" s="40">
        <f>'Vydané transfery neinvestiční'!C6</f>
        <v>5331</v>
      </c>
      <c r="C224" s="63" t="str">
        <f>'Vydané transfery neinvestiční'!D6</f>
        <v>Základní a Mateřská škola - na provoz</v>
      </c>
      <c r="D224" s="64">
        <f>'Vydané transfery neinvestiční'!G6</f>
        <v>5022000</v>
      </c>
      <c r="E224" s="64">
        <f>'Vydané transfery neinvestiční'!H6</f>
        <v>5022000</v>
      </c>
      <c r="F224" s="65">
        <f>'Vydané transfery neinvestiční'!I6</f>
        <v>5400000</v>
      </c>
      <c r="G224" s="65">
        <f>'Vydané transfery neinvestiční'!J6</f>
        <v>5400000</v>
      </c>
      <c r="I224" s="64">
        <f>'Vydané transfery neinvestiční'!L6</f>
        <v>0</v>
      </c>
      <c r="J224" s="64">
        <f>'Vydané transfery neinvestiční'!M6</f>
        <v>0</v>
      </c>
    </row>
    <row r="225" spans="1:10" s="102" customFormat="1" ht="12.75" customHeight="1" x14ac:dyDescent="0.2">
      <c r="A225" s="40">
        <f>'Vydané transfery neinvestiční'!A7</f>
        <v>3639</v>
      </c>
      <c r="B225" s="40">
        <f>'Vydané transfery neinvestiční'!C7</f>
        <v>5331</v>
      </c>
      <c r="C225" s="63" t="str">
        <f>'Vydané transfery neinvestiční'!D7</f>
        <v>Služby města - na provoz</v>
      </c>
      <c r="D225" s="64">
        <f>'Vydané transfery neinvestiční'!G7</f>
        <v>10688100</v>
      </c>
      <c r="E225" s="64">
        <f>'Vydané transfery neinvestiční'!H7</f>
        <v>10838100</v>
      </c>
      <c r="F225" s="65">
        <f>'Vydané transfery neinvestiční'!I7</f>
        <v>11450000</v>
      </c>
      <c r="G225" s="65">
        <f>'Vydané transfery neinvestiční'!J7</f>
        <v>11450000</v>
      </c>
      <c r="I225" s="64">
        <f>'Vydané transfery neinvestiční'!L7</f>
        <v>0</v>
      </c>
      <c r="J225" s="64">
        <f>'Vydané transfery neinvestiční'!M7</f>
        <v>0</v>
      </c>
    </row>
    <row r="226" spans="1:10" s="102" customFormat="1" ht="12.75" customHeight="1" x14ac:dyDescent="0.2">
      <c r="A226" s="40">
        <f>'Vydané transfery neinvestiční'!A8</f>
        <v>3429</v>
      </c>
      <c r="B226" s="40">
        <f>'Vydané transfery neinvestiční'!C8</f>
        <v>5331</v>
      </c>
      <c r="C226" s="63" t="str">
        <f>'Vydané transfery neinvestiční'!D8</f>
        <v>Služby města - účelový na postupnou opravu bazénové vany</v>
      </c>
      <c r="D226" s="64">
        <f>'Vydané transfery neinvestiční'!G8</f>
        <v>0</v>
      </c>
      <c r="E226" s="64">
        <f>'Vydané transfery neinvestiční'!H8</f>
        <v>0</v>
      </c>
      <c r="F226" s="65">
        <f>'Vydané transfery neinvestiční'!I8</f>
        <v>500000</v>
      </c>
      <c r="G226" s="65">
        <f>'Vydané transfery neinvestiční'!J8</f>
        <v>500000</v>
      </c>
      <c r="I226" s="64">
        <f>'Vydané transfery neinvestiční'!L8</f>
        <v>0</v>
      </c>
      <c r="J226" s="64">
        <f>'Vydané transfery neinvestiční'!M8</f>
        <v>0</v>
      </c>
    </row>
    <row r="227" spans="1:10" s="102" customFormat="1" ht="12.75" customHeight="1" x14ac:dyDescent="0.2">
      <c r="A227" s="40">
        <f>'Vydané transfery neinvestiční'!A9</f>
        <v>3141</v>
      </c>
      <c r="B227" s="40">
        <f>'Vydané transfery neinvestiční'!C9</f>
        <v>5331</v>
      </c>
      <c r="C227" s="63" t="str">
        <f>'Vydané transfery neinvestiční'!D9</f>
        <v>Školní jídelna - na provoz</v>
      </c>
      <c r="D227" s="64">
        <f>'Vydané transfery neinvestiční'!G9</f>
        <v>1069500</v>
      </c>
      <c r="E227" s="64">
        <f>'Vydané transfery neinvestiční'!H9</f>
        <v>1069500</v>
      </c>
      <c r="F227" s="65">
        <f>'Vydané transfery neinvestiční'!I9</f>
        <v>1300000</v>
      </c>
      <c r="G227" s="65">
        <f>'Vydané transfery neinvestiční'!J9</f>
        <v>1300000</v>
      </c>
      <c r="I227" s="64">
        <f>'Vydané transfery neinvestiční'!L9</f>
        <v>0</v>
      </c>
      <c r="J227" s="64">
        <f>'Vydané transfery neinvestiční'!M9</f>
        <v>0</v>
      </c>
    </row>
    <row r="228" spans="1:10" s="102" customFormat="1" ht="12.75" customHeight="1" x14ac:dyDescent="0.2">
      <c r="A228" s="40">
        <f>'Vydané transfery neinvestiční'!A10</f>
        <v>3421</v>
      </c>
      <c r="B228" s="40">
        <f>'Vydané transfery neinvestiční'!C10</f>
        <v>5331</v>
      </c>
      <c r="C228" s="63" t="str">
        <f>'Vydané transfery neinvestiční'!D10</f>
        <v>Centrum dětí a mládeže - na provoz</v>
      </c>
      <c r="D228" s="64">
        <f>'Vydané transfery neinvestiční'!G10</f>
        <v>1674000</v>
      </c>
      <c r="E228" s="64">
        <f>'Vydané transfery neinvestiční'!H10</f>
        <v>1674000</v>
      </c>
      <c r="F228" s="65">
        <f>'Vydané transfery neinvestiční'!I10</f>
        <v>1800000</v>
      </c>
      <c r="G228" s="65">
        <f>'Vydané transfery neinvestiční'!J10</f>
        <v>1800000</v>
      </c>
      <c r="I228" s="64">
        <f>'Vydané transfery neinvestiční'!L10</f>
        <v>0</v>
      </c>
      <c r="J228" s="64">
        <f>'Vydané transfery neinvestiční'!M10</f>
        <v>0</v>
      </c>
    </row>
    <row r="229" spans="1:10" s="102" customFormat="1" ht="12.75" customHeight="1" x14ac:dyDescent="0.2">
      <c r="A229" s="40">
        <f>'Vydané transfery neinvestiční'!A11</f>
        <v>3421</v>
      </c>
      <c r="B229" s="40">
        <f>'Vydané transfery neinvestiční'!C11</f>
        <v>5336</v>
      </c>
      <c r="C229" s="63" t="str">
        <f>'Vydané transfery neinvestiční'!D11</f>
        <v>Centrum dětí a mládeže - průtoková dotace</v>
      </c>
      <c r="D229" s="64">
        <f>'Vydané transfery neinvestiční'!G11</f>
        <v>0</v>
      </c>
      <c r="E229" s="64">
        <f>'Vydané transfery neinvestiční'!H11</f>
        <v>127991.26</v>
      </c>
      <c r="F229" s="65">
        <f>'Vydané transfery neinvestiční'!I11</f>
        <v>0</v>
      </c>
      <c r="G229" s="65">
        <f>'Vydané transfery neinvestiční'!J11</f>
        <v>0</v>
      </c>
      <c r="I229" s="64">
        <f>'Vydané transfery neinvestiční'!L11</f>
        <v>0</v>
      </c>
      <c r="J229" s="64">
        <f>'Vydané transfery neinvestiční'!M11</f>
        <v>0</v>
      </c>
    </row>
    <row r="230" spans="1:10" s="102" customFormat="1" ht="12.75" customHeight="1" x14ac:dyDescent="0.2">
      <c r="A230" s="40">
        <f>'Vydané transfery neinvestiční'!A12</f>
        <v>3113</v>
      </c>
      <c r="B230" s="40">
        <f>'Vydané transfery neinvestiční'!C12</f>
        <v>5336</v>
      </c>
      <c r="C230" s="63" t="str">
        <f>'Vydané transfery neinvestiční'!D12</f>
        <v>Základní a Mateřská škola - průtoková dotace</v>
      </c>
      <c r="D230" s="64">
        <f>'Vydané transfery neinvestiční'!G12</f>
        <v>0</v>
      </c>
      <c r="E230" s="64">
        <f>'Vydané transfery neinvestiční'!H12</f>
        <v>1275662</v>
      </c>
      <c r="F230" s="65">
        <f>'Vydané transfery neinvestiční'!I12</f>
        <v>0</v>
      </c>
      <c r="G230" s="65">
        <f>'Vydané transfery neinvestiční'!J12</f>
        <v>0</v>
      </c>
      <c r="I230" s="64">
        <f>'Vydané transfery neinvestiční'!L12</f>
        <v>0</v>
      </c>
      <c r="J230" s="64">
        <f>'Vydané transfery neinvestiční'!M12</f>
        <v>0</v>
      </c>
    </row>
    <row r="231" spans="1:10" s="107" customFormat="1" ht="12.75" customHeight="1" x14ac:dyDescent="0.2">
      <c r="A231" s="6"/>
      <c r="B231" s="6"/>
      <c r="C231" s="62" t="str">
        <f>'Vydané transfery neinvestiční'!D13</f>
        <v>D1. Vydané transfery neinvestiční pro zřízené přísp. org. celkem</v>
      </c>
      <c r="D231" s="66">
        <f>SUM(D224:D230)</f>
        <v>18453600</v>
      </c>
      <c r="E231" s="66">
        <f t="shared" ref="E231:J231" si="51">SUM(E224:E230)</f>
        <v>20007253.260000002</v>
      </c>
      <c r="F231" s="67">
        <f t="shared" si="51"/>
        <v>20450000</v>
      </c>
      <c r="G231" s="67">
        <f t="shared" ref="G231" si="52">SUM(G224:G230)</f>
        <v>20450000</v>
      </c>
      <c r="I231" s="66">
        <f t="shared" si="51"/>
        <v>0</v>
      </c>
      <c r="J231" s="66">
        <f t="shared" si="51"/>
        <v>0</v>
      </c>
    </row>
    <row r="232" spans="1:10" ht="12.75" customHeight="1" x14ac:dyDescent="0.25">
      <c r="A232" s="471"/>
      <c r="B232" s="443"/>
      <c r="C232" s="443"/>
      <c r="D232" s="443"/>
      <c r="E232" s="443"/>
      <c r="F232" s="443"/>
      <c r="G232" s="444"/>
      <c r="I232" s="475"/>
      <c r="J232" s="476"/>
    </row>
    <row r="233" spans="1:10" ht="12.75" customHeight="1" x14ac:dyDescent="0.25">
      <c r="A233" s="48"/>
      <c r="B233" s="48"/>
      <c r="C233" s="49" t="s">
        <v>317</v>
      </c>
      <c r="D233" s="442"/>
      <c r="E233" s="443"/>
      <c r="F233" s="443"/>
      <c r="G233" s="444"/>
      <c r="I233" s="477"/>
      <c r="J233" s="476"/>
    </row>
    <row r="234" spans="1:10" ht="12.75" customHeight="1" x14ac:dyDescent="0.2">
      <c r="A234" s="48">
        <f>'Vydané transfery neinvestiční'!A17</f>
        <v>4344</v>
      </c>
      <c r="B234" s="48">
        <f>'Vydané transfery neinvestiční'!C17</f>
        <v>5339</v>
      </c>
      <c r="C234" s="70" t="str">
        <f>'Vydané transfery neinvestiční'!D17</f>
        <v>Centrum sociálních služeb - příspěvek K-Centrum</v>
      </c>
      <c r="D234" s="60">
        <f>'Vydané transfery neinvestiční'!G17</f>
        <v>84000</v>
      </c>
      <c r="E234" s="60">
        <f>'Vydané transfery neinvestiční'!H17</f>
        <v>84000</v>
      </c>
      <c r="F234" s="61">
        <f>'Vydané transfery neinvestiční'!I17</f>
        <v>84000</v>
      </c>
      <c r="G234" s="61">
        <f>'Vydané transfery neinvestiční'!J17</f>
        <v>84000</v>
      </c>
      <c r="I234" s="60">
        <f>'Vydané transfery neinvestiční'!L17</f>
        <v>0</v>
      </c>
      <c r="J234" s="60">
        <f>'Vydané transfery neinvestiční'!M17</f>
        <v>0</v>
      </c>
    </row>
    <row r="235" spans="1:10" ht="12.75" customHeight="1" x14ac:dyDescent="0.2">
      <c r="A235" s="5"/>
      <c r="B235" s="5"/>
      <c r="C235" s="1"/>
      <c r="D235" s="60">
        <f>'Vydané transfery neinvestiční'!G18</f>
        <v>0</v>
      </c>
      <c r="E235" s="60">
        <f>'Vydané transfery neinvestiční'!H18</f>
        <v>0</v>
      </c>
      <c r="F235" s="61">
        <f>'Vydané transfery neinvestiční'!I18</f>
        <v>0</v>
      </c>
      <c r="G235" s="61">
        <f>'Vydané transfery neinvestiční'!J18</f>
        <v>0</v>
      </c>
      <c r="I235" s="60">
        <f>'Vydané transfery neinvestiční'!L18</f>
        <v>0</v>
      </c>
      <c r="J235" s="60">
        <f>'Vydané transfery neinvestiční'!M18</f>
        <v>0</v>
      </c>
    </row>
    <row r="236" spans="1:10" s="105" customFormat="1" ht="12.75" customHeight="1" x14ac:dyDescent="0.2">
      <c r="A236" s="6"/>
      <c r="B236" s="6"/>
      <c r="C236" s="2" t="str">
        <f>'Vydané transfery neinvestiční'!D19</f>
        <v>D2. Vydané transfery neinvestiční - cizí příspěvk. org. celkem</v>
      </c>
      <c r="D236" s="53">
        <f>SUM(D234:D235)</f>
        <v>84000</v>
      </c>
      <c r="E236" s="53">
        <f t="shared" ref="E236:J236" si="53">SUM(E234:E235)</f>
        <v>84000</v>
      </c>
      <c r="F236" s="34">
        <f t="shared" si="53"/>
        <v>84000</v>
      </c>
      <c r="G236" s="34">
        <f t="shared" ref="G236" si="54">SUM(G234:G235)</f>
        <v>84000</v>
      </c>
      <c r="I236" s="53">
        <f t="shared" si="53"/>
        <v>0</v>
      </c>
      <c r="J236" s="53">
        <f t="shared" si="53"/>
        <v>0</v>
      </c>
    </row>
    <row r="237" spans="1:10" ht="12.75" customHeight="1" x14ac:dyDescent="0.25">
      <c r="A237" s="471"/>
      <c r="B237" s="443"/>
      <c r="C237" s="443"/>
      <c r="D237" s="443"/>
      <c r="E237" s="443"/>
      <c r="F237" s="443"/>
      <c r="G237" s="444"/>
      <c r="I237" s="475"/>
      <c r="J237" s="476"/>
    </row>
    <row r="238" spans="1:10" s="28" customFormat="1" ht="12.75" customHeight="1" x14ac:dyDescent="0.25">
      <c r="A238" s="40"/>
      <c r="B238" s="40"/>
      <c r="C238" s="2" t="s">
        <v>323</v>
      </c>
      <c r="D238" s="442"/>
      <c r="E238" s="443"/>
      <c r="F238" s="443"/>
      <c r="G238" s="444"/>
      <c r="I238" s="477"/>
      <c r="J238" s="476"/>
    </row>
    <row r="239" spans="1:10" ht="12.75" customHeight="1" x14ac:dyDescent="0.2">
      <c r="A239" s="5">
        <f>'Vydané transfery neinvestiční'!A23</f>
        <v>3419</v>
      </c>
      <c r="B239" s="5">
        <f>'Vydané transfery neinvestiční'!C23</f>
        <v>5222</v>
      </c>
      <c r="C239" s="1" t="str">
        <f>'Vydané transfery neinvestiční'!D23</f>
        <v>Městský sportovní klub</v>
      </c>
      <c r="D239" s="35">
        <f>'Vydané transfery neinvestiční'!G23</f>
        <v>823650</v>
      </c>
      <c r="E239" s="35">
        <f>'Vydané transfery neinvestiční'!H23</f>
        <v>823650</v>
      </c>
      <c r="F239" s="36">
        <f>'Vydané transfery neinvestiční'!I23</f>
        <v>969000</v>
      </c>
      <c r="G239" s="36">
        <f>'Vydané transfery neinvestiční'!J23</f>
        <v>969000</v>
      </c>
      <c r="I239" s="35">
        <f>'Vydané transfery neinvestiční'!L23</f>
        <v>0</v>
      </c>
      <c r="J239" s="35">
        <f>'Vydané transfery neinvestiční'!M23</f>
        <v>0</v>
      </c>
    </row>
    <row r="240" spans="1:10" ht="12.75" customHeight="1" x14ac:dyDescent="0.2">
      <c r="A240" s="5">
        <f>'Vydané transfery neinvestiční'!A24</f>
        <v>3421</v>
      </c>
      <c r="B240" s="5">
        <f>'Vydané transfery neinvestiční'!C24</f>
        <v>5222</v>
      </c>
      <c r="C240" s="1" t="str">
        <f>'Vydané transfery neinvestiční'!D24</f>
        <v>Rodinné centrum Medvídek</v>
      </c>
      <c r="D240" s="35">
        <f>'Vydané transfery neinvestiční'!G24</f>
        <v>85000</v>
      </c>
      <c r="E240" s="35">
        <f>'Vydané transfery neinvestiční'!H24</f>
        <v>85000</v>
      </c>
      <c r="F240" s="36">
        <f>'Vydané transfery neinvestiční'!I24</f>
        <v>100000</v>
      </c>
      <c r="G240" s="36">
        <f>'Vydané transfery neinvestiční'!J24</f>
        <v>100000</v>
      </c>
      <c r="I240" s="35">
        <f>'Vydané transfery neinvestiční'!L24</f>
        <v>0</v>
      </c>
      <c r="J240" s="35">
        <f>'Vydané transfery neinvestiční'!M24</f>
        <v>0</v>
      </c>
    </row>
    <row r="241" spans="1:10" ht="12.75" customHeight="1" x14ac:dyDescent="0.2">
      <c r="A241" s="5"/>
      <c r="B241" s="5"/>
      <c r="C241" s="1"/>
      <c r="D241" s="35" t="str">
        <f>'Vydané transfery neinvestiční'!G25</f>
        <v xml:space="preserve"> </v>
      </c>
      <c r="E241" s="35">
        <f>'Vydané transfery neinvestiční'!H25</f>
        <v>0</v>
      </c>
      <c r="F241" s="36">
        <f>'Vydané transfery neinvestiční'!I25</f>
        <v>0</v>
      </c>
      <c r="G241" s="36">
        <f>'Vydané transfery neinvestiční'!J25</f>
        <v>0</v>
      </c>
      <c r="I241" s="35">
        <f>'Vydané transfery neinvestiční'!L25</f>
        <v>0</v>
      </c>
      <c r="J241" s="35">
        <f>'Vydané transfery neinvestiční'!M25</f>
        <v>0</v>
      </c>
    </row>
    <row r="242" spans="1:10" s="78" customFormat="1" ht="12.75" customHeight="1" x14ac:dyDescent="0.2">
      <c r="A242" s="9"/>
      <c r="B242" s="9"/>
      <c r="C242" s="8" t="str">
        <f>'Vydané transfery neinvestiční'!D26</f>
        <v>D3. Vydané transfery neinvestiční pro spolky celkem</v>
      </c>
      <c r="D242" s="33">
        <f>SUM(D239:D241)</f>
        <v>908650</v>
      </c>
      <c r="E242" s="33">
        <f t="shared" ref="E242:J242" si="55">SUM(E239:E241)</f>
        <v>908650</v>
      </c>
      <c r="F242" s="34">
        <f t="shared" si="55"/>
        <v>1069000</v>
      </c>
      <c r="G242" s="34">
        <f t="shared" ref="G242" si="56">SUM(G239:G241)</f>
        <v>1069000</v>
      </c>
      <c r="I242" s="33">
        <f t="shared" si="55"/>
        <v>0</v>
      </c>
      <c r="J242" s="33">
        <f t="shared" si="55"/>
        <v>0</v>
      </c>
    </row>
    <row r="243" spans="1:10" ht="12.75" customHeight="1" x14ac:dyDescent="0.25">
      <c r="A243" s="471"/>
      <c r="B243" s="443"/>
      <c r="C243" s="443"/>
      <c r="D243" s="443"/>
      <c r="E243" s="443"/>
      <c r="F243" s="443"/>
      <c r="G243" s="444"/>
      <c r="I243" s="475"/>
      <c r="J243" s="476"/>
    </row>
    <row r="244" spans="1:10" ht="12.75" customHeight="1" x14ac:dyDescent="0.25">
      <c r="A244" s="96"/>
      <c r="B244" s="48"/>
      <c r="C244" s="49" t="s">
        <v>328</v>
      </c>
      <c r="D244" s="442"/>
      <c r="E244" s="443"/>
      <c r="F244" s="443"/>
      <c r="G244" s="444"/>
      <c r="I244" s="477"/>
      <c r="J244" s="476"/>
    </row>
    <row r="245" spans="1:10" ht="12.75" customHeight="1" x14ac:dyDescent="0.2">
      <c r="A245" s="5">
        <f>'Vydané transfery neinvestiční'!A30</f>
        <v>3900</v>
      </c>
      <c r="B245" s="5">
        <f>'Vydané transfery neinvestiční'!C30</f>
        <v>5901</v>
      </c>
      <c r="C245" s="1" t="str">
        <f>'Vydané transfery neinvestiční'!D30</f>
        <v>Ostatní neinv.transfery - přidělené ZaM, RaM</v>
      </c>
      <c r="D245" s="35">
        <f>'Vydané transfery neinvestiční'!G30</f>
        <v>30000</v>
      </c>
      <c r="E245" s="35">
        <f>'Vydané transfery neinvestiční'!H30</f>
        <v>30000</v>
      </c>
      <c r="F245" s="36">
        <f>'Vydané transfery neinvestiční'!I30</f>
        <v>100000</v>
      </c>
      <c r="G245" s="36">
        <f>'Vydané transfery neinvestiční'!J30</f>
        <v>100000</v>
      </c>
      <c r="I245" s="35">
        <f>'Vydané transfery neinvestiční'!L30</f>
        <v>0</v>
      </c>
      <c r="J245" s="35">
        <f>'Vydané transfery neinvestiční'!M30</f>
        <v>0</v>
      </c>
    </row>
    <row r="246" spans="1:10" ht="12.75" customHeight="1" x14ac:dyDescent="0.2">
      <c r="A246" s="5">
        <f>'Vydané transfery neinvestiční'!A31</f>
        <v>3900</v>
      </c>
      <c r="B246" s="5">
        <f>'Vydané transfery neinvestiční'!C31</f>
        <v>5901</v>
      </c>
      <c r="C246" s="1" t="str">
        <f>'Vydané transfery neinvestiční'!D31</f>
        <v>Programová dotace na opravu domů v MPZ</v>
      </c>
      <c r="D246" s="35">
        <f>'Vydané transfery neinvestiční'!G31</f>
        <v>300000</v>
      </c>
      <c r="E246" s="35">
        <f>'Vydané transfery neinvestiční'!H31</f>
        <v>400000</v>
      </c>
      <c r="F246" s="36">
        <f>'Vydané transfery neinvestiční'!I31</f>
        <v>500000</v>
      </c>
      <c r="G246" s="36">
        <f>'Vydané transfery neinvestiční'!J31</f>
        <v>500000</v>
      </c>
      <c r="I246" s="35">
        <f>'Vydané transfery neinvestiční'!L31</f>
        <v>0</v>
      </c>
      <c r="J246" s="35">
        <f>'Vydané transfery neinvestiční'!M31</f>
        <v>0</v>
      </c>
    </row>
    <row r="247" spans="1:10" ht="12.75" customHeight="1" x14ac:dyDescent="0.2">
      <c r="A247" s="5">
        <f>'Vydané transfery neinvestiční'!A32</f>
        <v>3745</v>
      </c>
      <c r="B247" s="5">
        <f>'Vydané transfery neinvestiční'!C32</f>
        <v>5321</v>
      </c>
      <c r="C247" s="1" t="str">
        <f>'Vydané transfery neinvestiční'!D32</f>
        <v>Likvidace křídlatky</v>
      </c>
      <c r="D247" s="35">
        <f>'Vydané transfery neinvestiční'!G32</f>
        <v>50000</v>
      </c>
      <c r="E247" s="35">
        <f>'Vydané transfery neinvestiční'!H32</f>
        <v>50000</v>
      </c>
      <c r="F247" s="36">
        <f>'Vydané transfery neinvestiční'!I32</f>
        <v>50000</v>
      </c>
      <c r="G247" s="36">
        <f>'Vydané transfery neinvestiční'!J32</f>
        <v>50000</v>
      </c>
      <c r="I247" s="35">
        <f>'Vydané transfery neinvestiční'!L32</f>
        <v>0</v>
      </c>
      <c r="J247" s="35">
        <f>'Vydané transfery neinvestiční'!M32</f>
        <v>0</v>
      </c>
    </row>
    <row r="248" spans="1:10" ht="12.75" customHeight="1" x14ac:dyDescent="0.2">
      <c r="A248" s="5"/>
      <c r="B248" s="5"/>
      <c r="C248" s="1"/>
      <c r="D248" s="35">
        <f>'Vydané transfery neinvestiční'!G33</f>
        <v>0</v>
      </c>
      <c r="E248" s="35">
        <f>'Vydané transfery neinvestiční'!H33</f>
        <v>0</v>
      </c>
      <c r="F248" s="36">
        <f>'Vydané transfery neinvestiční'!I33</f>
        <v>0</v>
      </c>
      <c r="G248" s="36">
        <f>'Vydané transfery neinvestiční'!J33</f>
        <v>0</v>
      </c>
      <c r="I248" s="35">
        <f>'Vydané transfery neinvestiční'!L33</f>
        <v>0</v>
      </c>
      <c r="J248" s="35">
        <f>'Vydané transfery neinvestiční'!M33</f>
        <v>0</v>
      </c>
    </row>
    <row r="249" spans="1:10" ht="12.75" customHeight="1" x14ac:dyDescent="0.2">
      <c r="A249" s="5"/>
      <c r="B249" s="5"/>
      <c r="C249" s="1"/>
      <c r="D249" s="35" t="str">
        <f>'Vydané transfery neinvestiční'!G34</f>
        <v xml:space="preserve"> </v>
      </c>
      <c r="E249" s="35">
        <f>'Vydané transfery neinvestiční'!H34</f>
        <v>0</v>
      </c>
      <c r="F249" s="36">
        <f>'Vydané transfery neinvestiční'!I34</f>
        <v>0</v>
      </c>
      <c r="G249" s="36">
        <f>'Vydané transfery neinvestiční'!J34</f>
        <v>0</v>
      </c>
      <c r="I249" s="35">
        <f>'Vydané transfery neinvestiční'!L34</f>
        <v>0</v>
      </c>
      <c r="J249" s="35">
        <f>'Vydané transfery neinvestiční'!M34</f>
        <v>0</v>
      </c>
    </row>
    <row r="250" spans="1:10" ht="12.75" customHeight="1" x14ac:dyDescent="0.2">
      <c r="A250" s="5"/>
      <c r="B250" s="5"/>
      <c r="C250" s="1"/>
      <c r="D250" s="35">
        <f>'Vydané transfery neinvestiční'!G35</f>
        <v>0</v>
      </c>
      <c r="E250" s="35">
        <f>'Vydané transfery neinvestiční'!H35</f>
        <v>0</v>
      </c>
      <c r="F250" s="36">
        <f>'Vydané transfery neinvestiční'!I35</f>
        <v>0</v>
      </c>
      <c r="G250" s="36">
        <f>'Vydané transfery neinvestiční'!J35</f>
        <v>0</v>
      </c>
      <c r="I250" s="35">
        <f>'Vydané transfery neinvestiční'!L35</f>
        <v>0</v>
      </c>
      <c r="J250" s="35">
        <f>'Vydané transfery neinvestiční'!M35</f>
        <v>0</v>
      </c>
    </row>
    <row r="251" spans="1:10" s="78" customFormat="1" ht="12.75" customHeight="1" x14ac:dyDescent="0.2">
      <c r="A251" s="9"/>
      <c r="B251" s="9"/>
      <c r="C251" s="8" t="str">
        <f>'Vydané transfery neinvestiční'!D36</f>
        <v>D4. Vydané transfery neinvestiční - ostatní celkem</v>
      </c>
      <c r="D251" s="33">
        <f>SUM(D245:D250)</f>
        <v>380000</v>
      </c>
      <c r="E251" s="33">
        <f t="shared" ref="E251:J251" si="57">SUM(E245:E250)</f>
        <v>480000</v>
      </c>
      <c r="F251" s="34">
        <f t="shared" si="57"/>
        <v>650000</v>
      </c>
      <c r="G251" s="34">
        <f t="shared" ref="G251" si="58">SUM(G245:G250)</f>
        <v>650000</v>
      </c>
      <c r="I251" s="33">
        <f t="shared" si="57"/>
        <v>0</v>
      </c>
      <c r="J251" s="33">
        <f t="shared" si="57"/>
        <v>0</v>
      </c>
    </row>
    <row r="252" spans="1:10" s="78" customFormat="1" ht="12.75" customHeight="1" x14ac:dyDescent="0.25">
      <c r="A252" s="471"/>
      <c r="B252" s="443"/>
      <c r="C252" s="443"/>
      <c r="D252" s="443"/>
      <c r="E252" s="443"/>
      <c r="F252" s="443"/>
      <c r="G252" s="444"/>
      <c r="I252" s="310"/>
      <c r="J252" s="310"/>
    </row>
    <row r="253" spans="1:10" ht="12.75" customHeight="1" x14ac:dyDescent="0.2">
      <c r="A253" s="90"/>
      <c r="B253" s="90"/>
      <c r="C253" s="43" t="s">
        <v>283</v>
      </c>
      <c r="D253" s="44">
        <f>D231+D236+D242+D251</f>
        <v>19826250</v>
      </c>
      <c r="E253" s="44">
        <f>E231+E236+E242+E251</f>
        <v>21479903.260000002</v>
      </c>
      <c r="F253" s="42">
        <f t="shared" ref="F253:G253" si="59">F231+F236+F242+F251</f>
        <v>22253000</v>
      </c>
      <c r="G253" s="42">
        <f t="shared" si="59"/>
        <v>22253000</v>
      </c>
      <c r="I253" s="331">
        <f t="shared" ref="I253:J253" si="60">I231+I236+I242+I251</f>
        <v>0</v>
      </c>
      <c r="J253" s="331">
        <f t="shared" si="60"/>
        <v>0</v>
      </c>
    </row>
    <row r="254" spans="1:10" s="105" customFormat="1" ht="12.75" customHeight="1" x14ac:dyDescent="0.25">
      <c r="A254" s="99"/>
      <c r="B254" s="100"/>
      <c r="C254" s="100"/>
      <c r="D254" s="100"/>
      <c r="E254" s="100"/>
      <c r="F254" s="100"/>
      <c r="G254" s="100"/>
      <c r="I254" s="311"/>
      <c r="J254" s="311"/>
    </row>
    <row r="255" spans="1:10" s="105" customFormat="1" ht="12.75" customHeight="1" x14ac:dyDescent="0.2">
      <c r="A255" s="78" t="s">
        <v>331</v>
      </c>
      <c r="B255" s="75"/>
      <c r="C255" s="12"/>
      <c r="D255" s="76"/>
      <c r="E255" s="76"/>
      <c r="F255" s="76"/>
      <c r="G255" s="76"/>
      <c r="I255" s="311"/>
      <c r="J255" s="311"/>
    </row>
    <row r="256" spans="1:10" s="105" customFormat="1" ht="12.75" customHeight="1" x14ac:dyDescent="0.2">
      <c r="A256" s="79" t="s">
        <v>95</v>
      </c>
      <c r="B256" s="79" t="s">
        <v>79</v>
      </c>
      <c r="C256" s="448" t="s">
        <v>281</v>
      </c>
      <c r="D256" s="80" t="s">
        <v>93</v>
      </c>
      <c r="E256" s="79" t="s">
        <v>173</v>
      </c>
      <c r="F256" s="436" t="s">
        <v>473</v>
      </c>
      <c r="G256" s="436" t="s">
        <v>474</v>
      </c>
      <c r="I256" s="478" t="s">
        <v>444</v>
      </c>
      <c r="J256" s="479"/>
    </row>
    <row r="257" spans="1:10" s="105" customFormat="1" ht="12.75" customHeight="1" x14ac:dyDescent="0.2">
      <c r="A257" s="82" t="s">
        <v>78</v>
      </c>
      <c r="B257" s="82" t="s">
        <v>78</v>
      </c>
      <c r="C257" s="459"/>
      <c r="D257" s="83">
        <v>2021</v>
      </c>
      <c r="E257" s="82">
        <v>2021</v>
      </c>
      <c r="F257" s="437">
        <v>2022</v>
      </c>
      <c r="G257" s="437">
        <v>2022</v>
      </c>
      <c r="I257" s="309" t="s">
        <v>445</v>
      </c>
      <c r="J257" s="309" t="s">
        <v>446</v>
      </c>
    </row>
    <row r="258" spans="1:10" ht="12.75" customHeight="1" x14ac:dyDescent="0.25">
      <c r="A258" s="11"/>
      <c r="B258" s="11"/>
      <c r="C258" s="8" t="s">
        <v>332</v>
      </c>
      <c r="D258" s="442"/>
      <c r="E258" s="443"/>
      <c r="F258" s="443"/>
      <c r="G258" s="444"/>
      <c r="I258" s="477"/>
      <c r="J258" s="476"/>
    </row>
    <row r="259" spans="1:10" ht="12.75" customHeight="1" x14ac:dyDescent="0.2">
      <c r="A259" s="48">
        <f>A37</f>
        <v>6330</v>
      </c>
      <c r="B259" s="96">
        <v>5342</v>
      </c>
      <c r="C259" s="59" t="str">
        <f t="shared" ref="C259:F261" si="61">C37</f>
        <v>Převod na sociální fond</v>
      </c>
      <c r="D259" s="60">
        <f t="shared" si="61"/>
        <v>235200</v>
      </c>
      <c r="E259" s="60">
        <f t="shared" si="61"/>
        <v>275200</v>
      </c>
      <c r="F259" s="61">
        <f t="shared" si="61"/>
        <v>536000</v>
      </c>
      <c r="G259" s="61">
        <f t="shared" ref="G259" si="62">G37</f>
        <v>536000</v>
      </c>
      <c r="I259" s="60">
        <f t="shared" ref="I259:J259" si="63">I37</f>
        <v>0</v>
      </c>
      <c r="J259" s="60">
        <f t="shared" si="63"/>
        <v>0</v>
      </c>
    </row>
    <row r="260" spans="1:10" ht="12.75" customHeight="1" x14ac:dyDescent="0.2">
      <c r="A260" s="5">
        <v>6330</v>
      </c>
      <c r="B260" s="11">
        <v>5349</v>
      </c>
      <c r="C260" s="59" t="str">
        <f t="shared" si="61"/>
        <v>Převod na fond na obnovu byt.domů v majetku města</v>
      </c>
      <c r="D260" s="60">
        <f t="shared" si="61"/>
        <v>1000000</v>
      </c>
      <c r="E260" s="60">
        <f t="shared" si="61"/>
        <v>1280473</v>
      </c>
      <c r="F260" s="61">
        <f t="shared" si="61"/>
        <v>1200000</v>
      </c>
      <c r="G260" s="61">
        <f t="shared" ref="G260" si="64">G38</f>
        <v>1200000</v>
      </c>
      <c r="I260" s="60">
        <f t="shared" ref="I260:J260" si="65">I38</f>
        <v>0</v>
      </c>
      <c r="J260" s="60">
        <f t="shared" si="65"/>
        <v>0</v>
      </c>
    </row>
    <row r="261" spans="1:10" ht="12.75" customHeight="1" x14ac:dyDescent="0.2">
      <c r="A261" s="5">
        <v>6330</v>
      </c>
      <c r="B261" s="11">
        <v>5345</v>
      </c>
      <c r="C261" s="46" t="str">
        <f t="shared" si="61"/>
        <v>Převod z fondu obnovu nemovitostí v majetku města - dle Statutu</v>
      </c>
      <c r="D261" s="35">
        <f t="shared" si="61"/>
        <v>760000</v>
      </c>
      <c r="E261" s="35">
        <f t="shared" si="61"/>
        <v>1615663</v>
      </c>
      <c r="F261" s="36">
        <f t="shared" si="61"/>
        <v>770000</v>
      </c>
      <c r="G261" s="36">
        <f t="shared" ref="G261" si="66">G39</f>
        <v>770000</v>
      </c>
      <c r="I261" s="35">
        <f t="shared" ref="I261:J261" si="67">I39</f>
        <v>0</v>
      </c>
      <c r="J261" s="35">
        <f t="shared" si="67"/>
        <v>0</v>
      </c>
    </row>
    <row r="262" spans="1:10" ht="12.75" customHeight="1" x14ac:dyDescent="0.2">
      <c r="A262" s="5"/>
      <c r="B262" s="11"/>
      <c r="C262" s="46"/>
      <c r="D262" s="35">
        <f t="shared" ref="D262:F263" si="68">D40</f>
        <v>0</v>
      </c>
      <c r="E262" s="35">
        <f t="shared" si="68"/>
        <v>0</v>
      </c>
      <c r="F262" s="36">
        <f t="shared" si="68"/>
        <v>0</v>
      </c>
      <c r="G262" s="36">
        <f t="shared" ref="G262" si="69">G40</f>
        <v>0</v>
      </c>
      <c r="I262" s="35">
        <f t="shared" ref="I262:J262" si="70">I40</f>
        <v>0</v>
      </c>
      <c r="J262" s="35">
        <f t="shared" si="70"/>
        <v>0</v>
      </c>
    </row>
    <row r="263" spans="1:10" ht="12.75" customHeight="1" x14ac:dyDescent="0.2">
      <c r="A263" s="5"/>
      <c r="B263" s="11"/>
      <c r="C263" s="46"/>
      <c r="D263" s="35">
        <f t="shared" si="68"/>
        <v>0</v>
      </c>
      <c r="E263" s="35">
        <f t="shared" si="68"/>
        <v>0</v>
      </c>
      <c r="F263" s="36">
        <f t="shared" si="68"/>
        <v>0</v>
      </c>
      <c r="G263" s="36">
        <f t="shared" ref="G263" si="71">G41</f>
        <v>0</v>
      </c>
      <c r="I263" s="35">
        <f t="shared" ref="I263:J263" si="72">I41</f>
        <v>0</v>
      </c>
      <c r="J263" s="35">
        <f t="shared" si="72"/>
        <v>0</v>
      </c>
    </row>
    <row r="264" spans="1:10" ht="12.75" customHeight="1" x14ac:dyDescent="0.2">
      <c r="A264" s="5"/>
      <c r="B264" s="11"/>
      <c r="C264" s="8" t="s">
        <v>333</v>
      </c>
      <c r="D264" s="33">
        <f>SUM(D259:D263)</f>
        <v>1995200</v>
      </c>
      <c r="E264" s="33">
        <f t="shared" ref="E264:J264" si="73">SUM(E259:E263)</f>
        <v>3171336</v>
      </c>
      <c r="F264" s="34">
        <f t="shared" si="73"/>
        <v>2506000</v>
      </c>
      <c r="G264" s="34">
        <f t="shared" ref="G264" si="74">SUM(G259:G263)</f>
        <v>2506000</v>
      </c>
      <c r="I264" s="33">
        <f t="shared" si="73"/>
        <v>0</v>
      </c>
      <c r="J264" s="33">
        <f t="shared" si="73"/>
        <v>0</v>
      </c>
    </row>
    <row r="265" spans="1:10" ht="12.75" customHeight="1" x14ac:dyDescent="0.25">
      <c r="A265" s="471"/>
      <c r="B265" s="443"/>
      <c r="C265" s="443"/>
      <c r="D265" s="443"/>
      <c r="E265" s="443"/>
      <c r="F265" s="443"/>
      <c r="G265" s="444"/>
      <c r="I265" s="475"/>
      <c r="J265" s="476"/>
    </row>
    <row r="266" spans="1:10" ht="12.75" customHeight="1" x14ac:dyDescent="0.2">
      <c r="A266" s="90"/>
      <c r="B266" s="90"/>
      <c r="C266" s="43" t="s">
        <v>334</v>
      </c>
      <c r="D266" s="44">
        <f>D139+D216+D253+D264</f>
        <v>112971579</v>
      </c>
      <c r="E266" s="44">
        <f>E139+E216+E253+E264</f>
        <v>91555280.590000004</v>
      </c>
      <c r="F266" s="42">
        <f>F139+F216+F253+F264</f>
        <v>111394205.67</v>
      </c>
      <c r="G266" s="42">
        <f>G139+G216+G253+G264</f>
        <v>111394205.67</v>
      </c>
      <c r="I266" s="331">
        <f t="shared" ref="I266:J266" si="75">I139+I216+I253+I264</f>
        <v>0</v>
      </c>
      <c r="J266" s="331">
        <f t="shared" si="75"/>
        <v>0</v>
      </c>
    </row>
    <row r="267" spans="1:10" ht="12.75" customHeight="1" x14ac:dyDescent="0.2">
      <c r="A267" s="90"/>
      <c r="B267" s="90"/>
      <c r="C267" s="43" t="s">
        <v>335</v>
      </c>
      <c r="D267" s="44">
        <f>D266-D264</f>
        <v>110976379</v>
      </c>
      <c r="E267" s="44">
        <f t="shared" ref="E267:F267" si="76">E266-E264</f>
        <v>88383944.590000004</v>
      </c>
      <c r="F267" s="42">
        <f t="shared" si="76"/>
        <v>108888205.67</v>
      </c>
      <c r="G267" s="42">
        <f t="shared" ref="G267" si="77">G266-G264</f>
        <v>108888205.67</v>
      </c>
      <c r="I267" s="331">
        <f t="shared" ref="I267:J267" si="78">I266-I264</f>
        <v>0</v>
      </c>
      <c r="J267" s="331">
        <f t="shared" si="78"/>
        <v>0</v>
      </c>
    </row>
    <row r="268" spans="1:10" ht="12.75" customHeight="1" x14ac:dyDescent="0.25">
      <c r="A268" s="99"/>
      <c r="B268" s="108"/>
      <c r="C268" s="108"/>
      <c r="D268" s="108"/>
      <c r="E268" s="108"/>
      <c r="F268" s="108"/>
      <c r="G268" s="108"/>
      <c r="I268" s="230"/>
      <c r="J268" s="230"/>
    </row>
    <row r="269" spans="1:10" ht="12.75" customHeight="1" x14ac:dyDescent="0.25">
      <c r="A269" s="99"/>
      <c r="B269" s="108"/>
      <c r="C269" s="108"/>
      <c r="D269" s="108"/>
      <c r="E269" s="108"/>
      <c r="F269" s="108"/>
      <c r="G269" s="108"/>
      <c r="I269" s="230"/>
      <c r="J269" s="230"/>
    </row>
    <row r="270" spans="1:10" ht="12.75" customHeight="1" x14ac:dyDescent="0.25">
      <c r="A270" s="99"/>
      <c r="B270" s="108"/>
      <c r="C270" s="108"/>
      <c r="D270" s="108"/>
      <c r="E270" s="108"/>
      <c r="F270" s="108"/>
      <c r="G270" s="108"/>
      <c r="I270" s="230"/>
      <c r="J270" s="230"/>
    </row>
    <row r="271" spans="1:10" ht="12.75" customHeight="1" x14ac:dyDescent="0.2">
      <c r="A271" s="74" t="s">
        <v>189</v>
      </c>
      <c r="I271" s="230"/>
      <c r="J271" s="196" t="s">
        <v>251</v>
      </c>
    </row>
    <row r="272" spans="1:10" ht="12.75" customHeight="1" x14ac:dyDescent="0.25">
      <c r="A272" s="445" t="s">
        <v>463</v>
      </c>
      <c r="B272" s="472"/>
      <c r="C272" s="472"/>
      <c r="D272" s="472"/>
      <c r="E272" s="472"/>
      <c r="F272" s="472"/>
      <c r="G272" s="472"/>
      <c r="I272" s="230"/>
      <c r="J272" s="230"/>
    </row>
    <row r="273" spans="1:10" ht="12.75" customHeight="1" x14ac:dyDescent="0.2">
      <c r="B273" s="12"/>
      <c r="D273" s="12"/>
      <c r="E273" s="12"/>
      <c r="F273" s="12"/>
      <c r="G273" s="12"/>
      <c r="I273" s="230"/>
      <c r="J273" s="230"/>
    </row>
    <row r="274" spans="1:10" ht="12.75" customHeight="1" x14ac:dyDescent="0.2">
      <c r="A274" s="78" t="s">
        <v>84</v>
      </c>
      <c r="B274" s="12"/>
      <c r="D274" s="12"/>
      <c r="E274" s="12"/>
      <c r="F274" s="12"/>
      <c r="G274" s="12"/>
      <c r="I274" s="230"/>
      <c r="J274" s="230"/>
    </row>
    <row r="275" spans="1:10" ht="12.75" customHeight="1" x14ac:dyDescent="0.2">
      <c r="A275" s="79" t="s">
        <v>95</v>
      </c>
      <c r="B275" s="79" t="s">
        <v>79</v>
      </c>
      <c r="C275" s="448" t="s">
        <v>281</v>
      </c>
      <c r="D275" s="80" t="s">
        <v>93</v>
      </c>
      <c r="E275" s="79" t="s">
        <v>173</v>
      </c>
      <c r="F275" s="436" t="s">
        <v>473</v>
      </c>
      <c r="G275" s="436" t="s">
        <v>474</v>
      </c>
      <c r="I275" s="478" t="s">
        <v>444</v>
      </c>
      <c r="J275" s="479"/>
    </row>
    <row r="276" spans="1:10" ht="12.75" customHeight="1" x14ac:dyDescent="0.2">
      <c r="A276" s="82" t="s">
        <v>78</v>
      </c>
      <c r="B276" s="82" t="s">
        <v>78</v>
      </c>
      <c r="C276" s="459"/>
      <c r="D276" s="83">
        <v>2021</v>
      </c>
      <c r="E276" s="82">
        <v>2021</v>
      </c>
      <c r="F276" s="437">
        <v>2022</v>
      </c>
      <c r="G276" s="437">
        <v>2022</v>
      </c>
      <c r="I276" s="422" t="s">
        <v>445</v>
      </c>
      <c r="J276" s="422" t="s">
        <v>446</v>
      </c>
    </row>
    <row r="277" spans="1:10" ht="12.75" customHeight="1" x14ac:dyDescent="0.2">
      <c r="A277" s="90"/>
      <c r="B277" s="90"/>
      <c r="C277" s="43" t="s">
        <v>336</v>
      </c>
      <c r="D277" s="44">
        <f>D45</f>
        <v>75780100</v>
      </c>
      <c r="E277" s="44">
        <f>E45</f>
        <v>83713137.939999998</v>
      </c>
      <c r="F277" s="42">
        <f>F45</f>
        <v>88144706</v>
      </c>
      <c r="G277" s="42">
        <f>G45</f>
        <v>88144706</v>
      </c>
      <c r="I277" s="331">
        <f>I45</f>
        <v>0</v>
      </c>
      <c r="J277" s="331">
        <f>J45</f>
        <v>0</v>
      </c>
    </row>
    <row r="278" spans="1:10" ht="12.75" customHeight="1" x14ac:dyDescent="0.2">
      <c r="A278" s="90"/>
      <c r="B278" s="90"/>
      <c r="C278" s="43" t="s">
        <v>335</v>
      </c>
      <c r="D278" s="44">
        <f>D267</f>
        <v>110976379</v>
      </c>
      <c r="E278" s="44">
        <f>E267</f>
        <v>88383944.590000004</v>
      </c>
      <c r="F278" s="42">
        <f>F267</f>
        <v>108888205.67</v>
      </c>
      <c r="G278" s="42">
        <f>G267</f>
        <v>108888205.67</v>
      </c>
      <c r="I278" s="331">
        <f>I267</f>
        <v>0</v>
      </c>
      <c r="J278" s="331">
        <f>J267</f>
        <v>0</v>
      </c>
    </row>
    <row r="279" spans="1:10" ht="12.75" customHeight="1" x14ac:dyDescent="0.2">
      <c r="A279" s="109"/>
      <c r="B279" s="109"/>
      <c r="C279" s="71" t="s">
        <v>337</v>
      </c>
      <c r="D279" s="72">
        <f>D277-D278</f>
        <v>-35196279</v>
      </c>
      <c r="E279" s="72">
        <f t="shared" ref="E279:F279" si="79">E277-E278</f>
        <v>-4670806.650000006</v>
      </c>
      <c r="F279" s="34">
        <f t="shared" si="79"/>
        <v>-20743499.670000002</v>
      </c>
      <c r="G279" s="34">
        <f t="shared" ref="G279" si="80">G277-G278</f>
        <v>-20743499.670000002</v>
      </c>
      <c r="I279" s="332">
        <f t="shared" ref="I279:J279" si="81">I277-I278</f>
        <v>0</v>
      </c>
      <c r="J279" s="332">
        <f t="shared" si="81"/>
        <v>0</v>
      </c>
    </row>
    <row r="280" spans="1:10" ht="12.75" customHeight="1" x14ac:dyDescent="0.2">
      <c r="B280" s="12"/>
      <c r="D280" s="12"/>
      <c r="E280" s="12"/>
      <c r="F280" s="12"/>
      <c r="G280" s="12"/>
      <c r="I280" s="230"/>
      <c r="J280" s="230"/>
    </row>
    <row r="281" spans="1:10" ht="12.75" customHeight="1" x14ac:dyDescent="0.2">
      <c r="A281" s="78" t="s">
        <v>83</v>
      </c>
      <c r="B281" s="12"/>
      <c r="D281" s="12"/>
      <c r="E281" s="12"/>
      <c r="F281" s="12"/>
      <c r="G281" s="12"/>
      <c r="I281" s="230"/>
      <c r="J281" s="230"/>
    </row>
    <row r="282" spans="1:10" ht="12.75" customHeight="1" x14ac:dyDescent="0.2">
      <c r="A282" s="79" t="s">
        <v>95</v>
      </c>
      <c r="B282" s="79" t="s">
        <v>79</v>
      </c>
      <c r="C282" s="448" t="s">
        <v>281</v>
      </c>
      <c r="D282" s="80" t="s">
        <v>93</v>
      </c>
      <c r="E282" s="79" t="s">
        <v>173</v>
      </c>
      <c r="F282" s="436" t="s">
        <v>473</v>
      </c>
      <c r="G282" s="436" t="s">
        <v>474</v>
      </c>
      <c r="I282" s="478" t="s">
        <v>444</v>
      </c>
      <c r="J282" s="479"/>
    </row>
    <row r="283" spans="1:10" ht="12.75" customHeight="1" x14ac:dyDescent="0.2">
      <c r="A283" s="82" t="s">
        <v>78</v>
      </c>
      <c r="B283" s="82" t="s">
        <v>78</v>
      </c>
      <c r="C283" s="459"/>
      <c r="D283" s="83">
        <v>2021</v>
      </c>
      <c r="E283" s="82">
        <v>2021</v>
      </c>
      <c r="F283" s="437">
        <v>2022</v>
      </c>
      <c r="G283" s="437">
        <v>2022</v>
      </c>
      <c r="I283" s="309" t="s">
        <v>445</v>
      </c>
      <c r="J283" s="309" t="s">
        <v>446</v>
      </c>
    </row>
    <row r="284" spans="1:10" s="28" customFormat="1" ht="12.75" customHeight="1" x14ac:dyDescent="0.25">
      <c r="A284" s="110"/>
      <c r="B284" s="110"/>
      <c r="C284" s="111" t="s">
        <v>338</v>
      </c>
      <c r="D284" s="442"/>
      <c r="E284" s="443"/>
      <c r="F284" s="443"/>
      <c r="G284" s="444"/>
      <c r="I284" s="477"/>
      <c r="J284" s="476"/>
    </row>
    <row r="285" spans="1:10" ht="12.75" customHeight="1" x14ac:dyDescent="0.2">
      <c r="A285" s="11"/>
      <c r="B285" s="11">
        <v>8115</v>
      </c>
      <c r="C285" s="10" t="s">
        <v>81</v>
      </c>
      <c r="D285" s="112">
        <v>13676440</v>
      </c>
      <c r="E285" s="112"/>
      <c r="F285" s="113">
        <v>19871701.620000001</v>
      </c>
      <c r="G285" s="113">
        <f>F285</f>
        <v>19871701.620000001</v>
      </c>
      <c r="I285" s="220"/>
      <c r="J285" s="220"/>
    </row>
    <row r="286" spans="1:10" ht="12.75" customHeight="1" x14ac:dyDescent="0.2">
      <c r="A286" s="11"/>
      <c r="B286" s="11">
        <v>8123</v>
      </c>
      <c r="C286" s="10" t="s">
        <v>116</v>
      </c>
      <c r="D286" s="112">
        <v>25105339</v>
      </c>
      <c r="E286" s="112"/>
      <c r="F286" s="113">
        <v>4202078.05</v>
      </c>
      <c r="G286" s="113">
        <f t="shared" ref="G286:G292" si="82">F286</f>
        <v>4202078.05</v>
      </c>
      <c r="I286" s="220"/>
      <c r="J286" s="220"/>
    </row>
    <row r="287" spans="1:10" ht="12.75" customHeight="1" x14ac:dyDescent="0.2">
      <c r="A287" s="11"/>
      <c r="B287" s="11">
        <v>8123</v>
      </c>
      <c r="C287" s="10" t="s">
        <v>339</v>
      </c>
      <c r="D287" s="112">
        <v>750000</v>
      </c>
      <c r="E287" s="112"/>
      <c r="F287" s="113">
        <v>450000</v>
      </c>
      <c r="G287" s="113">
        <f t="shared" si="82"/>
        <v>450000</v>
      </c>
      <c r="I287" s="220"/>
      <c r="J287" s="220"/>
    </row>
    <row r="288" spans="1:10" ht="12.75" customHeight="1" x14ac:dyDescent="0.2">
      <c r="A288" s="11"/>
      <c r="B288" s="11">
        <v>8124</v>
      </c>
      <c r="C288" s="10" t="s">
        <v>82</v>
      </c>
      <c r="D288" s="112">
        <v>-4200000</v>
      </c>
      <c r="E288" s="112"/>
      <c r="F288" s="113">
        <v>-3650000</v>
      </c>
      <c r="G288" s="113">
        <f t="shared" si="82"/>
        <v>-3650000</v>
      </c>
      <c r="I288" s="220"/>
      <c r="J288" s="220"/>
    </row>
    <row r="289" spans="1:10" ht="12.75" customHeight="1" x14ac:dyDescent="0.2">
      <c r="A289" s="11"/>
      <c r="B289" s="11">
        <v>8901</v>
      </c>
      <c r="C289" s="10" t="s">
        <v>94</v>
      </c>
      <c r="D289" s="112">
        <v>-135500</v>
      </c>
      <c r="E289" s="112"/>
      <c r="F289" s="113">
        <v>-130280</v>
      </c>
      <c r="G289" s="113">
        <f t="shared" si="82"/>
        <v>-130280</v>
      </c>
      <c r="I289" s="220"/>
      <c r="J289" s="220"/>
    </row>
    <row r="290" spans="1:10" ht="12.75" customHeight="1" x14ac:dyDescent="0.2">
      <c r="A290" s="11"/>
      <c r="B290" s="11"/>
      <c r="C290" s="10"/>
      <c r="D290" s="112"/>
      <c r="E290" s="112"/>
      <c r="F290" s="113"/>
      <c r="G290" s="113">
        <f t="shared" si="82"/>
        <v>0</v>
      </c>
      <c r="I290" s="220"/>
      <c r="J290" s="220"/>
    </row>
    <row r="291" spans="1:10" ht="12.75" customHeight="1" x14ac:dyDescent="0.2">
      <c r="A291" s="11"/>
      <c r="B291" s="11"/>
      <c r="C291" s="10"/>
      <c r="D291" s="112"/>
      <c r="E291" s="112"/>
      <c r="F291" s="113"/>
      <c r="G291" s="113">
        <f t="shared" si="82"/>
        <v>0</v>
      </c>
      <c r="I291" s="220"/>
      <c r="J291" s="220"/>
    </row>
    <row r="292" spans="1:10" ht="12.75" customHeight="1" x14ac:dyDescent="0.2">
      <c r="A292" s="11"/>
      <c r="B292" s="11"/>
      <c r="C292" s="10"/>
      <c r="D292" s="112"/>
      <c r="E292" s="112"/>
      <c r="F292" s="113"/>
      <c r="G292" s="113">
        <f t="shared" si="82"/>
        <v>0</v>
      </c>
      <c r="I292" s="220"/>
      <c r="J292" s="220"/>
    </row>
    <row r="293" spans="1:10" s="28" customFormat="1" ht="12.75" customHeight="1" x14ac:dyDescent="0.2">
      <c r="A293" s="90"/>
      <c r="B293" s="90"/>
      <c r="C293" s="43" t="s">
        <v>340</v>
      </c>
      <c r="D293" s="73">
        <f>SUM(D285:D292)</f>
        <v>35196279</v>
      </c>
      <c r="E293" s="44">
        <f t="shared" ref="E293" si="83">SUM(E285:E292)</f>
        <v>0</v>
      </c>
      <c r="F293" s="42">
        <f>SUM(F285:F292)</f>
        <v>20743499.670000002</v>
      </c>
      <c r="G293" s="42">
        <f>SUM(G285:G292)</f>
        <v>20743499.670000002</v>
      </c>
      <c r="H293" s="303"/>
      <c r="I293" s="331">
        <f t="shared" ref="I293:J293" si="84">SUM(I285:I292)</f>
        <v>0</v>
      </c>
      <c r="J293" s="331">
        <f t="shared" si="84"/>
        <v>0</v>
      </c>
    </row>
    <row r="294" spans="1:10" ht="12.75" customHeight="1" x14ac:dyDescent="0.2">
      <c r="I294" s="220"/>
      <c r="J294" s="220"/>
    </row>
    <row r="295" spans="1:10" ht="12.75" customHeight="1" x14ac:dyDescent="0.2">
      <c r="A295" s="109"/>
      <c r="B295" s="109"/>
      <c r="C295" s="71" t="s">
        <v>337</v>
      </c>
      <c r="D295" s="72">
        <f>D279</f>
        <v>-35196279</v>
      </c>
      <c r="E295" s="72">
        <f t="shared" ref="E295:J295" si="85">E279</f>
        <v>-4670806.650000006</v>
      </c>
      <c r="F295" s="34">
        <f t="shared" si="85"/>
        <v>-20743499.670000002</v>
      </c>
      <c r="G295" s="34">
        <f t="shared" si="85"/>
        <v>-20743499.670000002</v>
      </c>
      <c r="I295" s="332">
        <f t="shared" si="85"/>
        <v>0</v>
      </c>
      <c r="J295" s="332">
        <f t="shared" si="85"/>
        <v>0</v>
      </c>
    </row>
    <row r="296" spans="1:10" ht="12.75" customHeight="1" x14ac:dyDescent="0.2"/>
    <row r="297" spans="1:10" ht="12.75" customHeight="1" x14ac:dyDescent="0.2">
      <c r="D297" s="76" t="s">
        <v>468</v>
      </c>
      <c r="F297" s="76">
        <f>F293+F295</f>
        <v>0</v>
      </c>
      <c r="G297" s="76">
        <f>G293+G295</f>
        <v>0</v>
      </c>
    </row>
    <row r="298" spans="1:10" s="304" customFormat="1" ht="12.75" customHeight="1" x14ac:dyDescent="0.2">
      <c r="D298" s="305"/>
      <c r="E298" s="305"/>
      <c r="F298" s="305"/>
      <c r="G298" s="305"/>
      <c r="I298" s="305"/>
      <c r="J298" s="305"/>
    </row>
    <row r="299" spans="1:10" ht="12.75" customHeight="1" x14ac:dyDescent="0.2"/>
    <row r="300" spans="1:10" ht="12.75" customHeight="1" x14ac:dyDescent="0.2"/>
    <row r="301" spans="1:10" ht="12.75" customHeight="1" x14ac:dyDescent="0.2"/>
    <row r="302" spans="1:10" ht="12.75" customHeight="1" x14ac:dyDescent="0.2"/>
    <row r="303" spans="1:10" ht="12.75" customHeight="1" x14ac:dyDescent="0.2"/>
    <row r="304" spans="1:10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</sheetData>
  <sheetProtection algorithmName="SHA-512" hashValue="YfkrfPB8jYUk0FIoF3PfoNuolwnIExEBOQ2Um39iuGgnO1+Auu+FafGfGFeZRiaddQIh4ijCXKhnIZRpEg0MrA==" saltValue="o1gxsCXWIOuKUQVCZ96YOA==" spinCount="100000" sheet="1" objects="1" scenarios="1"/>
  <mergeCells count="119">
    <mergeCell ref="I275:J275"/>
    <mergeCell ref="I244:J244"/>
    <mergeCell ref="I258:J258"/>
    <mergeCell ref="I284:J284"/>
    <mergeCell ref="I105:J105"/>
    <mergeCell ref="I64:J64"/>
    <mergeCell ref="I113:J113"/>
    <mergeCell ref="I167:J167"/>
    <mergeCell ref="I221:J221"/>
    <mergeCell ref="I256:J256"/>
    <mergeCell ref="I282:J282"/>
    <mergeCell ref="I265:J265"/>
    <mergeCell ref="I169:J169"/>
    <mergeCell ref="I174:J174"/>
    <mergeCell ref="I183:J183"/>
    <mergeCell ref="I200:J200"/>
    <mergeCell ref="I210:J210"/>
    <mergeCell ref="I223:J223"/>
    <mergeCell ref="I209:J209"/>
    <mergeCell ref="I213:J213"/>
    <mergeCell ref="I232:J232"/>
    <mergeCell ref="I237:J237"/>
    <mergeCell ref="I243:J243"/>
    <mergeCell ref="I233:J233"/>
    <mergeCell ref="I238:J238"/>
    <mergeCell ref="I98:J98"/>
    <mergeCell ref="I115:J115"/>
    <mergeCell ref="I124:J124"/>
    <mergeCell ref="I43:J43"/>
    <mergeCell ref="I62:J62"/>
    <mergeCell ref="I69:J69"/>
    <mergeCell ref="I71:J71"/>
    <mergeCell ref="I91:J91"/>
    <mergeCell ref="I59:J59"/>
    <mergeCell ref="D284:G284"/>
    <mergeCell ref="I5:J5"/>
    <mergeCell ref="I8:J8"/>
    <mergeCell ref="I12:J12"/>
    <mergeCell ref="I23:J23"/>
    <mergeCell ref="I35:J35"/>
    <mergeCell ref="I10:J10"/>
    <mergeCell ref="C167:C168"/>
    <mergeCell ref="I136:J136"/>
    <mergeCell ref="I138:J138"/>
    <mergeCell ref="I173:J173"/>
    <mergeCell ref="I182:J182"/>
    <mergeCell ref="I199:J199"/>
    <mergeCell ref="I97:J97"/>
    <mergeCell ref="I103:J103"/>
    <mergeCell ref="I107:J107"/>
    <mergeCell ref="I123:J123"/>
    <mergeCell ref="I134:J134"/>
    <mergeCell ref="I13:J13"/>
    <mergeCell ref="I24:J24"/>
    <mergeCell ref="I36:J36"/>
    <mergeCell ref="I65:J65"/>
    <mergeCell ref="I72:J72"/>
    <mergeCell ref="I92:J92"/>
    <mergeCell ref="C5:C6"/>
    <mergeCell ref="A2:G2"/>
    <mergeCell ref="C113:C114"/>
    <mergeCell ref="C59:C60"/>
    <mergeCell ref="A56:G56"/>
    <mergeCell ref="C256:C257"/>
    <mergeCell ref="C221:C222"/>
    <mergeCell ref="C282:C283"/>
    <mergeCell ref="D223:G223"/>
    <mergeCell ref="D233:G233"/>
    <mergeCell ref="D238:G238"/>
    <mergeCell ref="D244:G244"/>
    <mergeCell ref="D258:G258"/>
    <mergeCell ref="C275:C276"/>
    <mergeCell ref="A164:G164"/>
    <mergeCell ref="A218:G218"/>
    <mergeCell ref="A272:G272"/>
    <mergeCell ref="A8:G8"/>
    <mergeCell ref="A10:G10"/>
    <mergeCell ref="A12:G12"/>
    <mergeCell ref="A23:G23"/>
    <mergeCell ref="A35:G35"/>
    <mergeCell ref="A43:G43"/>
    <mergeCell ref="D13:G13"/>
    <mergeCell ref="D65:G65"/>
    <mergeCell ref="D72:G72"/>
    <mergeCell ref="A213:G213"/>
    <mergeCell ref="A232:G232"/>
    <mergeCell ref="A237:G237"/>
    <mergeCell ref="A243:G243"/>
    <mergeCell ref="A252:G252"/>
    <mergeCell ref="D24:G24"/>
    <mergeCell ref="D36:G36"/>
    <mergeCell ref="A62:G62"/>
    <mergeCell ref="A64:G64"/>
    <mergeCell ref="A69:G69"/>
    <mergeCell ref="A71:G71"/>
    <mergeCell ref="A91:G91"/>
    <mergeCell ref="A97:G97"/>
    <mergeCell ref="A103:G103"/>
    <mergeCell ref="A265:G265"/>
    <mergeCell ref="D92:G92"/>
    <mergeCell ref="D98:G98"/>
    <mergeCell ref="D115:G115"/>
    <mergeCell ref="D124:G124"/>
    <mergeCell ref="D169:G169"/>
    <mergeCell ref="D174:G174"/>
    <mergeCell ref="D183:G183"/>
    <mergeCell ref="D200:G200"/>
    <mergeCell ref="D210:G210"/>
    <mergeCell ref="A123:G123"/>
    <mergeCell ref="A134:G134"/>
    <mergeCell ref="A136:G136"/>
    <mergeCell ref="A138:G138"/>
    <mergeCell ref="A173:G173"/>
    <mergeCell ref="A182:G182"/>
    <mergeCell ref="A199:G199"/>
    <mergeCell ref="A209:G209"/>
    <mergeCell ref="A110:G110"/>
    <mergeCell ref="A105:G105"/>
    <mergeCell ref="A107:G107"/>
  </mergeCells>
  <pageMargins left="0.11811023622047245" right="0.11811023622047245" top="0.39370078740157483" bottom="0.39370078740157483" header="0.39370078740157483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200"/>
  <sheetViews>
    <sheetView workbookViewId="0">
      <selection activeCell="M1" sqref="M1"/>
    </sheetView>
  </sheetViews>
  <sheetFormatPr defaultColWidth="9.140625" defaultRowHeight="15" customHeight="1" x14ac:dyDescent="0.2"/>
  <cols>
    <col min="1" max="1" width="18.7109375" style="12" customWidth="1"/>
    <col min="2" max="2" width="7.85546875" style="12" customWidth="1"/>
    <col min="3" max="3" width="48.7109375" style="12" customWidth="1"/>
    <col min="4" max="7" width="12.7109375" style="12" customWidth="1"/>
    <col min="8" max="9" width="12.7109375" style="78" customWidth="1"/>
    <col min="10" max="10" width="1.85546875" style="12" customWidth="1"/>
    <col min="11" max="12" width="12.7109375" style="196" customWidth="1"/>
    <col min="13" max="16384" width="9.140625" style="12"/>
  </cols>
  <sheetData>
    <row r="1" spans="1:12" ht="12.75" customHeight="1" x14ac:dyDescent="0.2">
      <c r="A1" s="74" t="s">
        <v>189</v>
      </c>
      <c r="L1" s="136" t="s">
        <v>215</v>
      </c>
    </row>
    <row r="2" spans="1:12" ht="12.75" customHeight="1" x14ac:dyDescent="0.25">
      <c r="A2" s="445" t="s">
        <v>190</v>
      </c>
      <c r="B2" s="472"/>
      <c r="C2" s="472"/>
      <c r="D2" s="472"/>
      <c r="E2" s="472"/>
      <c r="F2" s="472"/>
      <c r="G2" s="472"/>
      <c r="H2" s="472"/>
      <c r="I2" s="472"/>
    </row>
    <row r="3" spans="1:12" ht="12.75" customHeight="1" x14ac:dyDescent="0.2">
      <c r="A3" s="78" t="s">
        <v>191</v>
      </c>
    </row>
    <row r="4" spans="1:12" ht="12.75" customHeight="1" x14ac:dyDescent="0.2">
      <c r="A4" s="79" t="s">
        <v>86</v>
      </c>
      <c r="B4" s="79" t="s">
        <v>79</v>
      </c>
      <c r="C4" s="482" t="s">
        <v>192</v>
      </c>
      <c r="D4" s="80" t="s">
        <v>174</v>
      </c>
      <c r="E4" s="79" t="s">
        <v>174</v>
      </c>
      <c r="F4" s="114" t="s">
        <v>93</v>
      </c>
      <c r="G4" s="115" t="s">
        <v>173</v>
      </c>
      <c r="H4" s="116" t="s">
        <v>473</v>
      </c>
      <c r="I4" s="116" t="s">
        <v>474</v>
      </c>
      <c r="K4" s="478" t="s">
        <v>444</v>
      </c>
      <c r="L4" s="479"/>
    </row>
    <row r="5" spans="1:12" ht="12.75" customHeight="1" x14ac:dyDescent="0.2">
      <c r="A5" s="82" t="s">
        <v>85</v>
      </c>
      <c r="B5" s="82" t="s">
        <v>85</v>
      </c>
      <c r="C5" s="485"/>
      <c r="D5" s="83">
        <v>2019</v>
      </c>
      <c r="E5" s="82">
        <v>2020</v>
      </c>
      <c r="F5" s="117">
        <v>2021</v>
      </c>
      <c r="G5" s="118">
        <v>2021</v>
      </c>
      <c r="H5" s="119">
        <v>2022</v>
      </c>
      <c r="I5" s="119">
        <v>2022</v>
      </c>
      <c r="K5" s="309" t="s">
        <v>445</v>
      </c>
      <c r="L5" s="309" t="s">
        <v>446</v>
      </c>
    </row>
    <row r="6" spans="1:12" ht="12.75" customHeight="1" x14ac:dyDescent="0.2">
      <c r="A6" s="11"/>
      <c r="B6" s="11">
        <v>1111</v>
      </c>
      <c r="C6" s="10" t="s">
        <v>21</v>
      </c>
      <c r="D6" s="274">
        <v>13579341.98</v>
      </c>
      <c r="E6" s="274">
        <v>13065406.310000001</v>
      </c>
      <c r="F6" s="274">
        <v>8000000</v>
      </c>
      <c r="G6" s="274">
        <v>9576577.9499999993</v>
      </c>
      <c r="H6" s="275">
        <v>9000000</v>
      </c>
      <c r="I6" s="250">
        <f>H6</f>
        <v>9000000</v>
      </c>
      <c r="K6" s="220"/>
      <c r="L6" s="220"/>
    </row>
    <row r="7" spans="1:12" ht="12.75" customHeight="1" x14ac:dyDescent="0.2">
      <c r="A7" s="11"/>
      <c r="B7" s="11">
        <v>1112</v>
      </c>
      <c r="C7" s="10" t="s">
        <v>22</v>
      </c>
      <c r="D7" s="274">
        <v>709873.5</v>
      </c>
      <c r="E7" s="274">
        <v>208473.31</v>
      </c>
      <c r="F7" s="274">
        <v>270000</v>
      </c>
      <c r="G7" s="274">
        <v>617578.80000000005</v>
      </c>
      <c r="H7" s="275">
        <v>500000</v>
      </c>
      <c r="I7" s="250">
        <f t="shared" ref="I7:I12" si="0">H7</f>
        <v>500000</v>
      </c>
      <c r="K7" s="220"/>
      <c r="L7" s="220"/>
    </row>
    <row r="8" spans="1:12" ht="12.75" customHeight="1" x14ac:dyDescent="0.2">
      <c r="A8" s="11"/>
      <c r="B8" s="11">
        <v>1113</v>
      </c>
      <c r="C8" s="10" t="s">
        <v>23</v>
      </c>
      <c r="D8" s="274">
        <v>1264891.68</v>
      </c>
      <c r="E8" s="274">
        <v>1271837.6200000001</v>
      </c>
      <c r="F8" s="274">
        <v>1500000</v>
      </c>
      <c r="G8" s="274">
        <v>1601787.2</v>
      </c>
      <c r="H8" s="275">
        <v>1500000</v>
      </c>
      <c r="I8" s="250">
        <f t="shared" si="0"/>
        <v>1500000</v>
      </c>
      <c r="K8" s="220"/>
      <c r="L8" s="220"/>
    </row>
    <row r="9" spans="1:12" ht="12.75" customHeight="1" x14ac:dyDescent="0.2">
      <c r="A9" s="11"/>
      <c r="B9" s="11">
        <v>1121</v>
      </c>
      <c r="C9" s="10" t="s">
        <v>24</v>
      </c>
      <c r="D9" s="274">
        <v>9782573.5600000005</v>
      </c>
      <c r="E9" s="274">
        <v>9518923.6999999993</v>
      </c>
      <c r="F9" s="274">
        <v>7720000</v>
      </c>
      <c r="G9" s="274">
        <v>13513697.25</v>
      </c>
      <c r="H9" s="275">
        <v>12000000</v>
      </c>
      <c r="I9" s="250">
        <f t="shared" si="0"/>
        <v>12000000</v>
      </c>
      <c r="K9" s="220"/>
      <c r="L9" s="220"/>
    </row>
    <row r="10" spans="1:12" ht="12.75" customHeight="1" x14ac:dyDescent="0.2">
      <c r="A10" s="11"/>
      <c r="B10" s="11">
        <v>1211</v>
      </c>
      <c r="C10" s="10" t="s">
        <v>25</v>
      </c>
      <c r="D10" s="274">
        <v>28533368.859999999</v>
      </c>
      <c r="E10" s="274">
        <v>25808809.59</v>
      </c>
      <c r="F10" s="274">
        <v>27000000</v>
      </c>
      <c r="G10" s="274">
        <v>30231606.920000002</v>
      </c>
      <c r="H10" s="275">
        <v>28000000</v>
      </c>
      <c r="I10" s="250">
        <f t="shared" si="0"/>
        <v>28000000</v>
      </c>
      <c r="K10" s="220"/>
      <c r="L10" s="220"/>
    </row>
    <row r="11" spans="1:12" ht="12.75" customHeight="1" x14ac:dyDescent="0.2">
      <c r="A11" s="11"/>
      <c r="B11" s="11"/>
      <c r="C11" s="10"/>
      <c r="D11" s="274"/>
      <c r="E11" s="274"/>
      <c r="F11" s="274"/>
      <c r="G11" s="274"/>
      <c r="H11" s="275"/>
      <c r="I11" s="250">
        <f t="shared" si="0"/>
        <v>0</v>
      </c>
      <c r="K11" s="220"/>
      <c r="L11" s="220"/>
    </row>
    <row r="12" spans="1:12" ht="12.75" customHeight="1" x14ac:dyDescent="0.2">
      <c r="A12" s="11"/>
      <c r="B12" s="11"/>
      <c r="C12" s="10"/>
      <c r="D12" s="274"/>
      <c r="E12" s="274"/>
      <c r="F12" s="274"/>
      <c r="G12" s="274"/>
      <c r="H12" s="275"/>
      <c r="I12" s="250">
        <f t="shared" si="0"/>
        <v>0</v>
      </c>
      <c r="K12" s="220"/>
      <c r="L12" s="220"/>
    </row>
    <row r="13" spans="1:12" s="28" customFormat="1" ht="12.75" customHeight="1" x14ac:dyDescent="0.2">
      <c r="A13" s="104"/>
      <c r="B13" s="104"/>
      <c r="C13" s="89" t="s">
        <v>204</v>
      </c>
      <c r="D13" s="276">
        <f>SUM(D6:D12)</f>
        <v>53870049.579999998</v>
      </c>
      <c r="E13" s="276">
        <f>SUM(E6:E12)</f>
        <v>49873450.530000001</v>
      </c>
      <c r="F13" s="276">
        <f t="shared" ref="F13:H13" si="1">SUM(F6:F12)</f>
        <v>44490000</v>
      </c>
      <c r="G13" s="276">
        <f t="shared" si="1"/>
        <v>55541248.120000005</v>
      </c>
      <c r="H13" s="277">
        <f t="shared" si="1"/>
        <v>51000000</v>
      </c>
      <c r="I13" s="277">
        <f t="shared" ref="I13" si="2">SUM(I6:I12)</f>
        <v>51000000</v>
      </c>
      <c r="K13" s="41">
        <f>SUM(K6:K12)</f>
        <v>0</v>
      </c>
      <c r="L13" s="41">
        <f>SUM(L6:L12)</f>
        <v>0</v>
      </c>
    </row>
    <row r="14" spans="1:12" ht="12.75" customHeight="1" x14ac:dyDescent="0.2">
      <c r="A14" s="79" t="s">
        <v>86</v>
      </c>
      <c r="B14" s="79" t="s">
        <v>79</v>
      </c>
      <c r="C14" s="482" t="s">
        <v>193</v>
      </c>
      <c r="D14" s="80" t="s">
        <v>174</v>
      </c>
      <c r="E14" s="79" t="s">
        <v>174</v>
      </c>
      <c r="F14" s="114" t="s">
        <v>93</v>
      </c>
      <c r="G14" s="79" t="s">
        <v>173</v>
      </c>
      <c r="H14" s="116" t="s">
        <v>473</v>
      </c>
      <c r="I14" s="116" t="s">
        <v>474</v>
      </c>
      <c r="K14" s="478" t="s">
        <v>444</v>
      </c>
      <c r="L14" s="479"/>
    </row>
    <row r="15" spans="1:12" ht="12.75" customHeight="1" x14ac:dyDescent="0.2">
      <c r="A15" s="82" t="s">
        <v>85</v>
      </c>
      <c r="B15" s="82" t="s">
        <v>85</v>
      </c>
      <c r="C15" s="485"/>
      <c r="D15" s="83">
        <v>2019</v>
      </c>
      <c r="E15" s="82">
        <v>2020</v>
      </c>
      <c r="F15" s="117">
        <v>2021</v>
      </c>
      <c r="G15" s="82">
        <v>2021</v>
      </c>
      <c r="H15" s="119">
        <v>2022</v>
      </c>
      <c r="I15" s="119">
        <v>2022</v>
      </c>
      <c r="K15" s="309" t="s">
        <v>445</v>
      </c>
      <c r="L15" s="309" t="s">
        <v>446</v>
      </c>
    </row>
    <row r="16" spans="1:12" ht="12.75" customHeight="1" x14ac:dyDescent="0.2">
      <c r="A16" s="11"/>
      <c r="B16" s="11">
        <v>1122</v>
      </c>
      <c r="C16" s="10" t="s">
        <v>26</v>
      </c>
      <c r="D16" s="274">
        <v>366130</v>
      </c>
      <c r="E16" s="274">
        <v>389120</v>
      </c>
      <c r="F16" s="274">
        <v>0</v>
      </c>
      <c r="G16" s="274">
        <v>306090</v>
      </c>
      <c r="H16" s="278">
        <v>0</v>
      </c>
      <c r="I16" s="250">
        <f t="shared" ref="I16:I19" si="3">H16</f>
        <v>0</v>
      </c>
      <c r="K16" s="220"/>
      <c r="L16" s="220"/>
    </row>
    <row r="17" spans="1:12" ht="12.75" customHeight="1" x14ac:dyDescent="0.2">
      <c r="A17" s="11"/>
      <c r="B17" s="11">
        <v>1511</v>
      </c>
      <c r="C17" s="10" t="s">
        <v>27</v>
      </c>
      <c r="D17" s="274">
        <v>1442423.71</v>
      </c>
      <c r="E17" s="274">
        <v>1561336.45</v>
      </c>
      <c r="F17" s="274">
        <v>1200000</v>
      </c>
      <c r="G17" s="274">
        <v>1581048.08</v>
      </c>
      <c r="H17" s="278">
        <v>1400000</v>
      </c>
      <c r="I17" s="250">
        <f t="shared" si="3"/>
        <v>1400000</v>
      </c>
      <c r="K17" s="220"/>
      <c r="L17" s="220"/>
    </row>
    <row r="18" spans="1:12" ht="12.75" customHeight="1" x14ac:dyDescent="0.2">
      <c r="A18" s="11"/>
      <c r="B18" s="11"/>
      <c r="C18" s="10"/>
      <c r="D18" s="274"/>
      <c r="E18" s="274"/>
      <c r="F18" s="274"/>
      <c r="G18" s="274"/>
      <c r="H18" s="278"/>
      <c r="I18" s="250">
        <f t="shared" si="3"/>
        <v>0</v>
      </c>
      <c r="K18" s="220"/>
      <c r="L18" s="220"/>
    </row>
    <row r="19" spans="1:12" ht="12.75" customHeight="1" x14ac:dyDescent="0.2">
      <c r="A19" s="11"/>
      <c r="B19" s="11"/>
      <c r="C19" s="10"/>
      <c r="D19" s="274"/>
      <c r="E19" s="274"/>
      <c r="F19" s="274"/>
      <c r="G19" s="274"/>
      <c r="H19" s="278"/>
      <c r="I19" s="250">
        <f t="shared" si="3"/>
        <v>0</v>
      </c>
      <c r="K19" s="220"/>
      <c r="L19" s="220"/>
    </row>
    <row r="20" spans="1:12" s="28" customFormat="1" ht="12.75" customHeight="1" x14ac:dyDescent="0.2">
      <c r="A20" s="104"/>
      <c r="B20" s="104"/>
      <c r="C20" s="89" t="s">
        <v>205</v>
      </c>
      <c r="D20" s="276">
        <f>SUM(D16:D19)</f>
        <v>1808553.71</v>
      </c>
      <c r="E20" s="276">
        <f>SUM(E16:E19)</f>
        <v>1950456.45</v>
      </c>
      <c r="F20" s="276">
        <f t="shared" ref="F20:L20" si="4">SUM(F16:F19)</f>
        <v>1200000</v>
      </c>
      <c r="G20" s="276">
        <f t="shared" si="4"/>
        <v>1887138.08</v>
      </c>
      <c r="H20" s="277">
        <f t="shared" si="4"/>
        <v>1400000</v>
      </c>
      <c r="I20" s="277">
        <f t="shared" si="4"/>
        <v>1400000</v>
      </c>
      <c r="K20" s="276">
        <f t="shared" si="4"/>
        <v>0</v>
      </c>
      <c r="L20" s="276">
        <f t="shared" si="4"/>
        <v>0</v>
      </c>
    </row>
    <row r="21" spans="1:12" ht="12.75" customHeight="1" x14ac:dyDescent="0.2">
      <c r="A21" s="79" t="s">
        <v>86</v>
      </c>
      <c r="B21" s="79" t="s">
        <v>79</v>
      </c>
      <c r="C21" s="480" t="s">
        <v>194</v>
      </c>
      <c r="D21" s="80" t="s">
        <v>174</v>
      </c>
      <c r="E21" s="79" t="s">
        <v>174</v>
      </c>
      <c r="F21" s="114" t="s">
        <v>93</v>
      </c>
      <c r="G21" s="79" t="s">
        <v>173</v>
      </c>
      <c r="H21" s="116" t="s">
        <v>473</v>
      </c>
      <c r="I21" s="116" t="s">
        <v>474</v>
      </c>
      <c r="K21" s="478" t="s">
        <v>444</v>
      </c>
      <c r="L21" s="479"/>
    </row>
    <row r="22" spans="1:12" ht="12.75" customHeight="1" x14ac:dyDescent="0.2">
      <c r="A22" s="82" t="s">
        <v>85</v>
      </c>
      <c r="B22" s="82" t="s">
        <v>85</v>
      </c>
      <c r="C22" s="481"/>
      <c r="D22" s="83">
        <v>2019</v>
      </c>
      <c r="E22" s="82">
        <v>2020</v>
      </c>
      <c r="F22" s="117">
        <v>2021</v>
      </c>
      <c r="G22" s="82">
        <v>2021</v>
      </c>
      <c r="H22" s="119">
        <v>2022</v>
      </c>
      <c r="I22" s="119">
        <v>2022</v>
      </c>
      <c r="K22" s="309" t="s">
        <v>445</v>
      </c>
      <c r="L22" s="309" t="s">
        <v>446</v>
      </c>
    </row>
    <row r="23" spans="1:12" ht="12.75" customHeight="1" x14ac:dyDescent="0.2">
      <c r="A23" s="11"/>
      <c r="B23" s="11">
        <v>1345</v>
      </c>
      <c r="C23" s="10" t="s">
        <v>380</v>
      </c>
      <c r="D23" s="274">
        <v>1758815.73</v>
      </c>
      <c r="E23" s="274">
        <v>1834816.6</v>
      </c>
      <c r="F23" s="279">
        <v>1900000</v>
      </c>
      <c r="G23" s="279">
        <v>1886156.95</v>
      </c>
      <c r="H23" s="275">
        <v>2400000</v>
      </c>
      <c r="I23" s="250">
        <f t="shared" ref="I23:I30" si="5">H23</f>
        <v>2400000</v>
      </c>
      <c r="K23" s="220"/>
      <c r="L23" s="220"/>
    </row>
    <row r="24" spans="1:12" ht="12.75" customHeight="1" x14ac:dyDescent="0.2">
      <c r="A24" s="11"/>
      <c r="B24" s="11"/>
      <c r="C24" s="10" t="s">
        <v>188</v>
      </c>
      <c r="D24" s="274">
        <v>0</v>
      </c>
      <c r="E24" s="274">
        <v>0</v>
      </c>
      <c r="F24" s="274">
        <v>0</v>
      </c>
      <c r="G24" s="279">
        <v>0</v>
      </c>
      <c r="H24" s="275">
        <v>100000</v>
      </c>
      <c r="I24" s="250">
        <f t="shared" si="5"/>
        <v>100000</v>
      </c>
      <c r="K24" s="220"/>
      <c r="L24" s="220"/>
    </row>
    <row r="25" spans="1:12" ht="12.75" customHeight="1" x14ac:dyDescent="0.2">
      <c r="A25" s="11"/>
      <c r="B25" s="11">
        <v>1341</v>
      </c>
      <c r="C25" s="10" t="s">
        <v>28</v>
      </c>
      <c r="D25" s="274">
        <v>49241</v>
      </c>
      <c r="E25" s="274">
        <v>66385</v>
      </c>
      <c r="F25" s="279">
        <v>55000</v>
      </c>
      <c r="G25" s="279">
        <v>57082</v>
      </c>
      <c r="H25" s="275">
        <v>53000</v>
      </c>
      <c r="I25" s="250">
        <f t="shared" si="5"/>
        <v>53000</v>
      </c>
      <c r="K25" s="220"/>
      <c r="L25" s="220"/>
    </row>
    <row r="26" spans="1:12" ht="12.75" customHeight="1" x14ac:dyDescent="0.2">
      <c r="A26" s="11"/>
      <c r="B26" s="11">
        <v>1343</v>
      </c>
      <c r="C26" s="10" t="s">
        <v>29</v>
      </c>
      <c r="D26" s="274">
        <v>11152</v>
      </c>
      <c r="E26" s="274">
        <v>54662</v>
      </c>
      <c r="F26" s="279">
        <v>20000</v>
      </c>
      <c r="G26" s="279">
        <v>47564</v>
      </c>
      <c r="H26" s="275">
        <v>30000</v>
      </c>
      <c r="I26" s="250">
        <f t="shared" si="5"/>
        <v>30000</v>
      </c>
      <c r="K26" s="220"/>
      <c r="L26" s="220"/>
    </row>
    <row r="27" spans="1:12" ht="12.75" customHeight="1" x14ac:dyDescent="0.2">
      <c r="A27" s="11"/>
      <c r="B27" s="11">
        <v>1361</v>
      </c>
      <c r="C27" s="10" t="s">
        <v>30</v>
      </c>
      <c r="D27" s="274">
        <v>447674</v>
      </c>
      <c r="E27" s="274">
        <v>413385</v>
      </c>
      <c r="F27" s="279">
        <v>150000</v>
      </c>
      <c r="G27" s="279">
        <v>580355.11</v>
      </c>
      <c r="H27" s="275">
        <v>300000</v>
      </c>
      <c r="I27" s="250">
        <f t="shared" si="5"/>
        <v>300000</v>
      </c>
      <c r="K27" s="220"/>
      <c r="L27" s="220"/>
    </row>
    <row r="28" spans="1:12" ht="12.75" customHeight="1" x14ac:dyDescent="0.2">
      <c r="A28" s="14"/>
      <c r="B28" s="14">
        <v>1381</v>
      </c>
      <c r="C28" s="13" t="s">
        <v>66</v>
      </c>
      <c r="D28" s="274">
        <v>310925.37</v>
      </c>
      <c r="E28" s="274">
        <v>359911.92</v>
      </c>
      <c r="F28" s="279">
        <v>250000</v>
      </c>
      <c r="G28" s="279">
        <v>445979.99</v>
      </c>
      <c r="H28" s="275">
        <v>300000</v>
      </c>
      <c r="I28" s="250">
        <f t="shared" si="5"/>
        <v>300000</v>
      </c>
      <c r="K28" s="220"/>
      <c r="L28" s="220"/>
    </row>
    <row r="29" spans="1:12" ht="12.75" customHeight="1" x14ac:dyDescent="0.2">
      <c r="A29" s="14"/>
      <c r="B29" s="14"/>
      <c r="C29" s="13"/>
      <c r="D29" s="274"/>
      <c r="E29" s="274"/>
      <c r="F29" s="279"/>
      <c r="G29" s="279"/>
      <c r="H29" s="275"/>
      <c r="I29" s="250">
        <f t="shared" si="5"/>
        <v>0</v>
      </c>
      <c r="K29" s="220"/>
      <c r="L29" s="220"/>
    </row>
    <row r="30" spans="1:12" ht="12.75" customHeight="1" x14ac:dyDescent="0.2">
      <c r="A30" s="14"/>
      <c r="B30" s="14"/>
      <c r="C30" s="13"/>
      <c r="D30" s="274"/>
      <c r="E30" s="274"/>
      <c r="F30" s="279"/>
      <c r="G30" s="279"/>
      <c r="H30" s="275"/>
      <c r="I30" s="250">
        <f t="shared" si="5"/>
        <v>0</v>
      </c>
      <c r="K30" s="220"/>
      <c r="L30" s="220"/>
    </row>
    <row r="31" spans="1:12" s="28" customFormat="1" ht="12.75" customHeight="1" x14ac:dyDescent="0.2">
      <c r="A31" s="120"/>
      <c r="B31" s="120"/>
      <c r="C31" s="97" t="s">
        <v>206</v>
      </c>
      <c r="D31" s="276">
        <f t="shared" ref="D31:I31" si="6">SUM(D23:D30)</f>
        <v>2577808.1</v>
      </c>
      <c r="E31" s="276">
        <f t="shared" si="6"/>
        <v>2729160.52</v>
      </c>
      <c r="F31" s="280">
        <f t="shared" si="6"/>
        <v>2375000</v>
      </c>
      <c r="G31" s="276">
        <f t="shared" si="6"/>
        <v>3017138.05</v>
      </c>
      <c r="H31" s="281">
        <f t="shared" si="6"/>
        <v>3183000</v>
      </c>
      <c r="I31" s="281">
        <f t="shared" si="6"/>
        <v>3183000</v>
      </c>
      <c r="K31" s="276">
        <f t="shared" ref="K31:L31" si="7">SUM(K23:K30)</f>
        <v>0</v>
      </c>
      <c r="L31" s="276">
        <f t="shared" si="7"/>
        <v>0</v>
      </c>
    </row>
    <row r="32" spans="1:12" ht="12.75" customHeight="1" x14ac:dyDescent="0.2">
      <c r="A32" s="79"/>
      <c r="B32" s="79"/>
      <c r="C32" s="486" t="s">
        <v>195</v>
      </c>
      <c r="D32" s="80" t="s">
        <v>174</v>
      </c>
      <c r="E32" s="79" t="s">
        <v>174</v>
      </c>
      <c r="F32" s="114" t="s">
        <v>93</v>
      </c>
      <c r="G32" s="79" t="s">
        <v>173</v>
      </c>
      <c r="H32" s="116" t="s">
        <v>473</v>
      </c>
      <c r="I32" s="116" t="s">
        <v>474</v>
      </c>
      <c r="K32" s="478" t="s">
        <v>444</v>
      </c>
      <c r="L32" s="479"/>
    </row>
    <row r="33" spans="1:12" ht="12.75" customHeight="1" x14ac:dyDescent="0.2">
      <c r="A33" s="121"/>
      <c r="B33" s="121"/>
      <c r="C33" s="487"/>
      <c r="D33" s="122">
        <v>2019</v>
      </c>
      <c r="E33" s="121">
        <v>2020</v>
      </c>
      <c r="F33" s="123">
        <v>2021</v>
      </c>
      <c r="G33" s="121">
        <v>2021</v>
      </c>
      <c r="H33" s="119">
        <v>2022</v>
      </c>
      <c r="I33" s="119">
        <v>2022</v>
      </c>
      <c r="K33" s="309" t="s">
        <v>445</v>
      </c>
      <c r="L33" s="309" t="s">
        <v>446</v>
      </c>
    </row>
    <row r="34" spans="1:12" ht="12.75" customHeight="1" x14ac:dyDescent="0.2">
      <c r="A34" s="124"/>
      <c r="B34" s="124"/>
      <c r="C34" s="488"/>
      <c r="D34" s="282">
        <f t="shared" ref="D34:I34" si="8">D13+D20+D31</f>
        <v>58256411.390000001</v>
      </c>
      <c r="E34" s="282">
        <f t="shared" si="8"/>
        <v>54553067.500000007</v>
      </c>
      <c r="F34" s="283">
        <f t="shared" si="8"/>
        <v>48065000</v>
      </c>
      <c r="G34" s="282">
        <f t="shared" si="8"/>
        <v>60445524.25</v>
      </c>
      <c r="H34" s="283">
        <f t="shared" si="8"/>
        <v>55583000</v>
      </c>
      <c r="I34" s="283">
        <f t="shared" si="8"/>
        <v>55583000</v>
      </c>
      <c r="K34" s="282">
        <f t="shared" ref="K34:L34" si="9">K13+K20+K31</f>
        <v>0</v>
      </c>
      <c r="L34" s="282">
        <f t="shared" si="9"/>
        <v>0</v>
      </c>
    </row>
    <row r="35" spans="1:12" s="28" customFormat="1" ht="12.75" customHeight="1" x14ac:dyDescent="0.2">
      <c r="C35" s="101"/>
      <c r="D35" s="125"/>
      <c r="E35" s="125"/>
      <c r="F35" s="125"/>
      <c r="G35" s="125"/>
      <c r="H35" s="125"/>
      <c r="I35" s="125"/>
      <c r="K35" s="231"/>
      <c r="L35" s="231"/>
    </row>
    <row r="36" spans="1:12" s="28" customFormat="1" ht="12.75" customHeight="1" x14ac:dyDescent="0.2">
      <c r="C36" s="101"/>
      <c r="D36" s="125"/>
      <c r="E36" s="125"/>
      <c r="F36" s="125"/>
      <c r="G36" s="125"/>
      <c r="H36" s="125"/>
      <c r="I36" s="125"/>
      <c r="K36" s="231"/>
      <c r="L36" s="231"/>
    </row>
    <row r="37" spans="1:12" s="28" customFormat="1" ht="12.75" customHeight="1" x14ac:dyDescent="0.2">
      <c r="C37" s="101"/>
      <c r="D37" s="125"/>
      <c r="E37" s="125"/>
      <c r="F37" s="125"/>
      <c r="G37" s="125"/>
      <c r="H37" s="125"/>
      <c r="I37" s="125"/>
      <c r="K37" s="231"/>
      <c r="L37" s="231"/>
    </row>
    <row r="38" spans="1:12" s="28" customFormat="1" ht="12.75" customHeight="1" x14ac:dyDescent="0.2">
      <c r="C38" s="101"/>
      <c r="D38" s="125"/>
      <c r="E38" s="125"/>
      <c r="F38" s="125"/>
      <c r="G38" s="125"/>
      <c r="H38" s="125"/>
      <c r="I38" s="125"/>
      <c r="K38" s="231"/>
      <c r="L38" s="231"/>
    </row>
    <row r="39" spans="1:12" s="28" customFormat="1" ht="12.75" customHeight="1" x14ac:dyDescent="0.2">
      <c r="C39" s="101"/>
      <c r="D39" s="125"/>
      <c r="E39" s="125"/>
      <c r="F39" s="125"/>
      <c r="G39" s="125"/>
      <c r="H39" s="125"/>
      <c r="I39" s="125"/>
      <c r="K39" s="231"/>
      <c r="L39" s="231"/>
    </row>
    <row r="40" spans="1:12" s="28" customFormat="1" ht="12.75" customHeight="1" x14ac:dyDescent="0.2">
      <c r="C40" s="101"/>
      <c r="D40" s="125"/>
      <c r="E40" s="125"/>
      <c r="F40" s="125"/>
      <c r="G40" s="125"/>
      <c r="H40" s="125"/>
      <c r="I40" s="125"/>
      <c r="K40" s="231"/>
      <c r="L40" s="231"/>
    </row>
    <row r="41" spans="1:12" s="28" customFormat="1" ht="12.75" customHeight="1" x14ac:dyDescent="0.2">
      <c r="C41" s="101"/>
      <c r="D41" s="125"/>
      <c r="E41" s="125"/>
      <c r="F41" s="125"/>
      <c r="G41" s="125"/>
      <c r="H41" s="125"/>
      <c r="I41" s="125"/>
      <c r="K41" s="231"/>
      <c r="L41" s="231"/>
    </row>
    <row r="42" spans="1:12" s="28" customFormat="1" ht="12.75" customHeight="1" x14ac:dyDescent="0.2">
      <c r="C42" s="101"/>
      <c r="D42" s="125"/>
      <c r="E42" s="125"/>
      <c r="F42" s="125"/>
      <c r="G42" s="125"/>
      <c r="H42" s="125"/>
      <c r="I42" s="125"/>
      <c r="K42" s="231"/>
      <c r="L42" s="231"/>
    </row>
    <row r="43" spans="1:12" s="28" customFormat="1" ht="12.75" customHeight="1" x14ac:dyDescent="0.2">
      <c r="C43" s="101"/>
      <c r="D43" s="125"/>
      <c r="E43" s="125"/>
      <c r="F43" s="125"/>
      <c r="G43" s="125"/>
      <c r="H43" s="125"/>
      <c r="I43" s="125"/>
      <c r="K43" s="231"/>
      <c r="L43" s="231"/>
    </row>
    <row r="44" spans="1:12" s="28" customFormat="1" ht="12.75" customHeight="1" x14ac:dyDescent="0.2">
      <c r="C44" s="101"/>
      <c r="D44" s="125"/>
      <c r="E44" s="125"/>
      <c r="F44" s="125"/>
      <c r="G44" s="125"/>
      <c r="H44" s="125"/>
      <c r="I44" s="125"/>
      <c r="K44" s="231"/>
      <c r="L44" s="231"/>
    </row>
    <row r="45" spans="1:12" s="28" customFormat="1" ht="12.75" customHeight="1" x14ac:dyDescent="0.2">
      <c r="C45" s="101"/>
      <c r="D45" s="125"/>
      <c r="E45" s="125"/>
      <c r="F45" s="125"/>
      <c r="G45" s="125"/>
      <c r="H45" s="125"/>
      <c r="I45" s="125"/>
      <c r="K45" s="231"/>
      <c r="L45" s="231"/>
    </row>
    <row r="46" spans="1:12" s="28" customFormat="1" ht="12.75" customHeight="1" x14ac:dyDescent="0.2">
      <c r="C46" s="101"/>
      <c r="D46" s="125"/>
      <c r="E46" s="125"/>
      <c r="F46" s="125"/>
      <c r="G46" s="125"/>
      <c r="H46" s="125"/>
      <c r="I46" s="125"/>
      <c r="K46" s="231"/>
      <c r="L46" s="231"/>
    </row>
    <row r="47" spans="1:12" s="28" customFormat="1" ht="12.75" customHeight="1" x14ac:dyDescent="0.2">
      <c r="C47" s="101"/>
      <c r="D47" s="125"/>
      <c r="E47" s="125"/>
      <c r="F47" s="125"/>
      <c r="G47" s="125"/>
      <c r="H47" s="125"/>
      <c r="I47" s="125"/>
      <c r="K47" s="231"/>
      <c r="L47" s="231"/>
    </row>
    <row r="48" spans="1:12" s="28" customFormat="1" ht="12.75" customHeight="1" x14ac:dyDescent="0.2">
      <c r="C48" s="101"/>
      <c r="D48" s="125"/>
      <c r="E48" s="125"/>
      <c r="F48" s="125"/>
      <c r="G48" s="125"/>
      <c r="H48" s="125"/>
      <c r="I48" s="125"/>
      <c r="K48" s="231"/>
      <c r="L48" s="231"/>
    </row>
    <row r="49" spans="1:12" s="28" customFormat="1" ht="12.75" customHeight="1" x14ac:dyDescent="0.2">
      <c r="C49" s="101"/>
      <c r="D49" s="125"/>
      <c r="E49" s="125"/>
      <c r="F49" s="125"/>
      <c r="G49" s="125"/>
      <c r="H49" s="125"/>
      <c r="I49" s="125"/>
      <c r="K49" s="231"/>
      <c r="L49" s="231"/>
    </row>
    <row r="50" spans="1:12" s="28" customFormat="1" ht="12.75" customHeight="1" x14ac:dyDescent="0.2">
      <c r="C50" s="101"/>
      <c r="D50" s="125"/>
      <c r="E50" s="125"/>
      <c r="F50" s="125"/>
      <c r="G50" s="125"/>
      <c r="H50" s="125"/>
      <c r="I50" s="125"/>
      <c r="K50" s="231"/>
      <c r="L50" s="231"/>
    </row>
    <row r="51" spans="1:12" s="28" customFormat="1" ht="12.75" customHeight="1" x14ac:dyDescent="0.2">
      <c r="C51" s="101"/>
      <c r="D51" s="125"/>
      <c r="E51" s="125"/>
      <c r="F51" s="125"/>
      <c r="G51" s="125"/>
      <c r="H51" s="125"/>
      <c r="I51" s="125"/>
      <c r="K51" s="231"/>
      <c r="L51" s="231"/>
    </row>
    <row r="52" spans="1:12" s="28" customFormat="1" ht="12.75" customHeight="1" x14ac:dyDescent="0.2">
      <c r="C52" s="101"/>
      <c r="D52" s="125"/>
      <c r="E52" s="125"/>
      <c r="F52" s="125"/>
      <c r="G52" s="125"/>
      <c r="H52" s="125"/>
      <c r="I52" s="125"/>
      <c r="K52" s="231"/>
      <c r="L52" s="231"/>
    </row>
    <row r="53" spans="1:12" s="28" customFormat="1" ht="12.75" customHeight="1" x14ac:dyDescent="0.2">
      <c r="C53" s="101"/>
      <c r="D53" s="125"/>
      <c r="E53" s="125"/>
      <c r="F53" s="125"/>
      <c r="G53" s="125"/>
      <c r="H53" s="125"/>
      <c r="I53" s="125"/>
      <c r="K53" s="231"/>
      <c r="L53" s="231"/>
    </row>
    <row r="54" spans="1:12" s="28" customFormat="1" ht="12.75" customHeight="1" x14ac:dyDescent="0.2">
      <c r="C54" s="101"/>
      <c r="D54" s="125"/>
      <c r="E54" s="125"/>
      <c r="F54" s="125"/>
      <c r="G54" s="125"/>
      <c r="H54" s="125"/>
      <c r="I54" s="125"/>
      <c r="K54" s="231"/>
      <c r="L54" s="231"/>
    </row>
    <row r="55" spans="1:12" ht="12.75" customHeight="1" x14ac:dyDescent="0.2">
      <c r="A55" s="74" t="s">
        <v>189</v>
      </c>
      <c r="K55" s="230"/>
      <c r="L55" s="136" t="s">
        <v>216</v>
      </c>
    </row>
    <row r="56" spans="1:12" ht="12.75" customHeight="1" x14ac:dyDescent="0.25">
      <c r="A56" s="445" t="s">
        <v>190</v>
      </c>
      <c r="B56" s="472"/>
      <c r="C56" s="472"/>
      <c r="D56" s="472"/>
      <c r="E56" s="472"/>
      <c r="F56" s="472"/>
      <c r="G56" s="472"/>
      <c r="H56" s="472"/>
      <c r="I56" s="472"/>
      <c r="K56" s="230"/>
      <c r="L56" s="230"/>
    </row>
    <row r="57" spans="1:12" ht="12.75" customHeight="1" x14ac:dyDescent="0.2">
      <c r="A57" s="78" t="s">
        <v>196</v>
      </c>
      <c r="K57" s="230"/>
      <c r="L57" s="230"/>
    </row>
    <row r="58" spans="1:12" ht="12.75" customHeight="1" x14ac:dyDescent="0.2">
      <c r="A58" s="79" t="s">
        <v>86</v>
      </c>
      <c r="B58" s="79" t="s">
        <v>79</v>
      </c>
      <c r="C58" s="480" t="s">
        <v>196</v>
      </c>
      <c r="D58" s="80" t="s">
        <v>174</v>
      </c>
      <c r="E58" s="79" t="s">
        <v>174</v>
      </c>
      <c r="F58" s="114" t="s">
        <v>93</v>
      </c>
      <c r="G58" s="79" t="s">
        <v>173</v>
      </c>
      <c r="H58" s="116" t="s">
        <v>473</v>
      </c>
      <c r="I58" s="116" t="s">
        <v>474</v>
      </c>
      <c r="K58" s="478" t="s">
        <v>444</v>
      </c>
      <c r="L58" s="479"/>
    </row>
    <row r="59" spans="1:12" ht="12.75" customHeight="1" x14ac:dyDescent="0.2">
      <c r="A59" s="82" t="s">
        <v>85</v>
      </c>
      <c r="B59" s="82" t="s">
        <v>85</v>
      </c>
      <c r="C59" s="481"/>
      <c r="D59" s="122">
        <v>2019</v>
      </c>
      <c r="E59" s="121">
        <v>2020</v>
      </c>
      <c r="F59" s="123">
        <v>2021</v>
      </c>
      <c r="G59" s="121">
        <v>2021</v>
      </c>
      <c r="H59" s="119">
        <v>2022</v>
      </c>
      <c r="I59" s="119">
        <v>2022</v>
      </c>
      <c r="K59" s="309" t="s">
        <v>445</v>
      </c>
      <c r="L59" s="309" t="s">
        <v>446</v>
      </c>
    </row>
    <row r="60" spans="1:12" ht="12.75" customHeight="1" x14ac:dyDescent="0.2">
      <c r="A60" s="11"/>
      <c r="B60" s="11">
        <v>2460</v>
      </c>
      <c r="C60" s="10" t="s">
        <v>167</v>
      </c>
      <c r="D60" s="279">
        <v>73700</v>
      </c>
      <c r="E60" s="279">
        <v>197150</v>
      </c>
      <c r="F60" s="279">
        <v>0</v>
      </c>
      <c r="G60" s="279">
        <v>142750</v>
      </c>
      <c r="H60" s="275">
        <v>236000</v>
      </c>
      <c r="I60" s="250">
        <f t="shared" ref="I60:I93" si="10">H60</f>
        <v>236000</v>
      </c>
      <c r="K60" s="220"/>
      <c r="L60" s="220"/>
    </row>
    <row r="61" spans="1:12" ht="12.75" customHeight="1" x14ac:dyDescent="0.2">
      <c r="A61" s="11">
        <v>2169</v>
      </c>
      <c r="B61" s="11">
        <v>2212</v>
      </c>
      <c r="C61" s="10" t="s">
        <v>137</v>
      </c>
      <c r="D61" s="279">
        <v>50545.29</v>
      </c>
      <c r="E61" s="279">
        <v>112272.19</v>
      </c>
      <c r="F61" s="279">
        <v>0</v>
      </c>
      <c r="G61" s="279">
        <v>61000</v>
      </c>
      <c r="H61" s="275">
        <v>0</v>
      </c>
      <c r="I61" s="250">
        <f t="shared" si="10"/>
        <v>0</v>
      </c>
      <c r="K61" s="220"/>
      <c r="L61" s="220"/>
    </row>
    <row r="62" spans="1:12" ht="12.75" customHeight="1" x14ac:dyDescent="0.2">
      <c r="A62" s="11">
        <v>5311</v>
      </c>
      <c r="B62" s="11">
        <v>2212</v>
      </c>
      <c r="C62" s="10" t="s">
        <v>99</v>
      </c>
      <c r="D62" s="279">
        <v>29200</v>
      </c>
      <c r="E62" s="279">
        <v>4600</v>
      </c>
      <c r="F62" s="279">
        <v>0</v>
      </c>
      <c r="G62" s="279">
        <v>1700</v>
      </c>
      <c r="H62" s="275">
        <v>0</v>
      </c>
      <c r="I62" s="250">
        <f t="shared" si="10"/>
        <v>0</v>
      </c>
      <c r="K62" s="220"/>
      <c r="L62" s="220"/>
    </row>
    <row r="63" spans="1:12" ht="12.75" customHeight="1" x14ac:dyDescent="0.2">
      <c r="A63" s="11">
        <v>5311</v>
      </c>
      <c r="B63" s="11">
        <v>2212</v>
      </c>
      <c r="C63" s="10" t="s">
        <v>68</v>
      </c>
      <c r="D63" s="279">
        <v>78700</v>
      </c>
      <c r="E63" s="279">
        <v>174050</v>
      </c>
      <c r="F63" s="279">
        <v>40000</v>
      </c>
      <c r="G63" s="279">
        <v>89100</v>
      </c>
      <c r="H63" s="275">
        <v>40000</v>
      </c>
      <c r="I63" s="250">
        <f t="shared" si="10"/>
        <v>40000</v>
      </c>
      <c r="K63" s="220"/>
      <c r="L63" s="220"/>
    </row>
    <row r="64" spans="1:12" ht="12.75" customHeight="1" x14ac:dyDescent="0.2">
      <c r="A64" s="14">
        <v>1032</v>
      </c>
      <c r="B64" s="11" t="s">
        <v>5</v>
      </c>
      <c r="C64" s="13" t="s">
        <v>31</v>
      </c>
      <c r="D64" s="279">
        <v>4159865.51</v>
      </c>
      <c r="E64" s="279">
        <v>2670786</v>
      </c>
      <c r="F64" s="279">
        <v>998000</v>
      </c>
      <c r="G64" s="279">
        <v>5670186</v>
      </c>
      <c r="H64" s="275">
        <v>4356000</v>
      </c>
      <c r="I64" s="250">
        <f t="shared" si="10"/>
        <v>4356000</v>
      </c>
      <c r="K64" s="220"/>
      <c r="L64" s="220"/>
    </row>
    <row r="65" spans="1:12" ht="12.75" customHeight="1" x14ac:dyDescent="0.2">
      <c r="A65" s="11">
        <v>3639</v>
      </c>
      <c r="B65" s="11">
        <v>2329</v>
      </c>
      <c r="C65" s="10" t="s">
        <v>181</v>
      </c>
      <c r="D65" s="279">
        <v>27752</v>
      </c>
      <c r="E65" s="279">
        <v>5418.8</v>
      </c>
      <c r="F65" s="279">
        <v>2000</v>
      </c>
      <c r="G65" s="279">
        <v>16012</v>
      </c>
      <c r="H65" s="275">
        <v>2000</v>
      </c>
      <c r="I65" s="250">
        <f t="shared" si="10"/>
        <v>2000</v>
      </c>
      <c r="K65" s="220"/>
      <c r="L65" s="220"/>
    </row>
    <row r="66" spans="1:12" ht="12.75" customHeight="1" x14ac:dyDescent="0.2">
      <c r="A66" s="11">
        <v>3613</v>
      </c>
      <c r="B66" s="11">
        <v>2111</v>
      </c>
      <c r="C66" s="10" t="s">
        <v>106</v>
      </c>
      <c r="D66" s="279">
        <v>695463</v>
      </c>
      <c r="E66" s="279">
        <v>829099</v>
      </c>
      <c r="F66" s="279">
        <v>600000</v>
      </c>
      <c r="G66" s="279">
        <v>514419</v>
      </c>
      <c r="H66" s="275">
        <v>500000</v>
      </c>
      <c r="I66" s="250">
        <f t="shared" si="10"/>
        <v>500000</v>
      </c>
      <c r="K66" s="220"/>
      <c r="L66" s="220"/>
    </row>
    <row r="67" spans="1:12" ht="12.75" customHeight="1" x14ac:dyDescent="0.2">
      <c r="A67" s="11">
        <v>3613</v>
      </c>
      <c r="B67" s="11">
        <v>2132</v>
      </c>
      <c r="C67" s="10" t="s">
        <v>107</v>
      </c>
      <c r="D67" s="279">
        <v>396635</v>
      </c>
      <c r="E67" s="279">
        <v>407883</v>
      </c>
      <c r="F67" s="279">
        <v>380000</v>
      </c>
      <c r="G67" s="279">
        <v>358517.87</v>
      </c>
      <c r="H67" s="275">
        <v>350000</v>
      </c>
      <c r="I67" s="250">
        <f t="shared" si="10"/>
        <v>350000</v>
      </c>
      <c r="K67" s="220"/>
      <c r="L67" s="220"/>
    </row>
    <row r="68" spans="1:12" ht="12.75" customHeight="1" x14ac:dyDescent="0.2">
      <c r="A68" s="11">
        <v>3612</v>
      </c>
      <c r="B68" s="11">
        <v>2111</v>
      </c>
      <c r="C68" s="10" t="s">
        <v>108</v>
      </c>
      <c r="D68" s="279">
        <v>587141.57999999996</v>
      </c>
      <c r="E68" s="279">
        <v>821200.4</v>
      </c>
      <c r="F68" s="279">
        <v>550000</v>
      </c>
      <c r="G68" s="279">
        <v>696200.32</v>
      </c>
      <c r="H68" s="275">
        <v>700000</v>
      </c>
      <c r="I68" s="250">
        <f t="shared" si="10"/>
        <v>700000</v>
      </c>
      <c r="K68" s="220"/>
      <c r="L68" s="220"/>
    </row>
    <row r="69" spans="1:12" ht="12.75" customHeight="1" x14ac:dyDescent="0.2">
      <c r="A69" s="11">
        <v>3612</v>
      </c>
      <c r="B69" s="11">
        <v>2132</v>
      </c>
      <c r="C69" s="10" t="s">
        <v>109</v>
      </c>
      <c r="D69" s="279">
        <v>1366468.42</v>
      </c>
      <c r="E69" s="279">
        <v>1185080.25</v>
      </c>
      <c r="F69" s="279">
        <v>1300000</v>
      </c>
      <c r="G69" s="279">
        <v>1373508</v>
      </c>
      <c r="H69" s="275">
        <v>1300000</v>
      </c>
      <c r="I69" s="250">
        <f t="shared" si="10"/>
        <v>1300000</v>
      </c>
      <c r="K69" s="220"/>
      <c r="L69" s="220"/>
    </row>
    <row r="70" spans="1:12" ht="12.75" customHeight="1" x14ac:dyDescent="0.2">
      <c r="A70" s="11">
        <v>3632</v>
      </c>
      <c r="B70" s="11">
        <v>2139</v>
      </c>
      <c r="C70" s="10" t="s">
        <v>110</v>
      </c>
      <c r="D70" s="279">
        <v>82432</v>
      </c>
      <c r="E70" s="279">
        <v>93031</v>
      </c>
      <c r="F70" s="279">
        <v>80000</v>
      </c>
      <c r="G70" s="279">
        <v>114681</v>
      </c>
      <c r="H70" s="275">
        <v>100000</v>
      </c>
      <c r="I70" s="250">
        <f t="shared" si="10"/>
        <v>100000</v>
      </c>
      <c r="K70" s="220"/>
      <c r="L70" s="220"/>
    </row>
    <row r="71" spans="1:12" ht="12.75" customHeight="1" x14ac:dyDescent="0.2">
      <c r="A71" s="11">
        <v>3632</v>
      </c>
      <c r="B71" s="11">
        <v>2111</v>
      </c>
      <c r="C71" s="10" t="s">
        <v>111</v>
      </c>
      <c r="D71" s="279">
        <v>800</v>
      </c>
      <c r="E71" s="279">
        <v>0</v>
      </c>
      <c r="F71" s="279">
        <v>1000</v>
      </c>
      <c r="G71" s="279">
        <v>1950</v>
      </c>
      <c r="H71" s="275">
        <v>1000</v>
      </c>
      <c r="I71" s="250">
        <f t="shared" si="10"/>
        <v>1000</v>
      </c>
      <c r="K71" s="220"/>
      <c r="L71" s="220"/>
    </row>
    <row r="72" spans="1:12" ht="12.75" customHeight="1" x14ac:dyDescent="0.2">
      <c r="A72" s="11">
        <v>3639</v>
      </c>
      <c r="B72" s="11">
        <v>2131</v>
      </c>
      <c r="C72" s="10" t="s">
        <v>112</v>
      </c>
      <c r="D72" s="279">
        <v>72283</v>
      </c>
      <c r="E72" s="279">
        <v>76440</v>
      </c>
      <c r="F72" s="279">
        <v>70000</v>
      </c>
      <c r="G72" s="279">
        <v>91080</v>
      </c>
      <c r="H72" s="275">
        <v>70000</v>
      </c>
      <c r="I72" s="250">
        <f t="shared" si="10"/>
        <v>70000</v>
      </c>
      <c r="K72" s="220"/>
      <c r="L72" s="220"/>
    </row>
    <row r="73" spans="1:12" ht="12.75" customHeight="1" x14ac:dyDescent="0.2">
      <c r="A73" s="11">
        <v>3639</v>
      </c>
      <c r="B73" s="11">
        <v>2111</v>
      </c>
      <c r="C73" s="10" t="s">
        <v>182</v>
      </c>
      <c r="D73" s="279">
        <v>0</v>
      </c>
      <c r="E73" s="279">
        <v>10705</v>
      </c>
      <c r="F73" s="279">
        <v>0</v>
      </c>
      <c r="G73" s="279">
        <v>15760</v>
      </c>
      <c r="H73" s="275">
        <v>10000</v>
      </c>
      <c r="I73" s="250">
        <f t="shared" si="10"/>
        <v>10000</v>
      </c>
      <c r="K73" s="220"/>
      <c r="L73" s="220"/>
    </row>
    <row r="74" spans="1:12" ht="12.75" customHeight="1" x14ac:dyDescent="0.2">
      <c r="A74" s="11">
        <v>6171</v>
      </c>
      <c r="B74" s="11">
        <v>2111</v>
      </c>
      <c r="C74" s="10" t="s">
        <v>96</v>
      </c>
      <c r="D74" s="279">
        <v>16126</v>
      </c>
      <c r="E74" s="279">
        <v>11046</v>
      </c>
      <c r="F74" s="279">
        <v>10000</v>
      </c>
      <c r="G74" s="279">
        <v>10116</v>
      </c>
      <c r="H74" s="275">
        <v>10000</v>
      </c>
      <c r="I74" s="250">
        <f t="shared" si="10"/>
        <v>10000</v>
      </c>
      <c r="K74" s="220"/>
      <c r="L74" s="220"/>
    </row>
    <row r="75" spans="1:12" ht="12.75" customHeight="1" x14ac:dyDescent="0.2">
      <c r="A75" s="11">
        <v>6409</v>
      </c>
      <c r="B75" s="11">
        <v>2329</v>
      </c>
      <c r="C75" s="10" t="s">
        <v>100</v>
      </c>
      <c r="D75" s="279">
        <v>39677.5</v>
      </c>
      <c r="E75" s="279">
        <v>30286</v>
      </c>
      <c r="F75" s="279">
        <v>0</v>
      </c>
      <c r="G75" s="279">
        <v>1320</v>
      </c>
      <c r="H75" s="275">
        <v>0</v>
      </c>
      <c r="I75" s="250">
        <f t="shared" si="10"/>
        <v>0</v>
      </c>
      <c r="K75" s="220"/>
      <c r="L75" s="220"/>
    </row>
    <row r="76" spans="1:12" ht="12.75" customHeight="1" x14ac:dyDescent="0.2">
      <c r="A76" s="11">
        <v>6171</v>
      </c>
      <c r="B76" s="11">
        <v>2119</v>
      </c>
      <c r="C76" s="10" t="s">
        <v>101</v>
      </c>
      <c r="D76" s="279">
        <v>2420</v>
      </c>
      <c r="E76" s="279">
        <v>11011</v>
      </c>
      <c r="F76" s="279">
        <v>0</v>
      </c>
      <c r="G76" s="279">
        <v>4759</v>
      </c>
      <c r="H76" s="275">
        <v>0</v>
      </c>
      <c r="I76" s="250">
        <f t="shared" si="10"/>
        <v>0</v>
      </c>
      <c r="K76" s="220"/>
      <c r="L76" s="220"/>
    </row>
    <row r="77" spans="1:12" ht="12.75" customHeight="1" x14ac:dyDescent="0.2">
      <c r="A77" s="11">
        <v>3900</v>
      </c>
      <c r="B77" s="11">
        <v>2112</v>
      </c>
      <c r="C77" s="10" t="s">
        <v>177</v>
      </c>
      <c r="D77" s="279">
        <v>5000</v>
      </c>
      <c r="E77" s="279">
        <v>0</v>
      </c>
      <c r="F77" s="279">
        <v>0</v>
      </c>
      <c r="G77" s="279">
        <v>3980</v>
      </c>
      <c r="H77" s="275">
        <v>0</v>
      </c>
      <c r="I77" s="250">
        <f t="shared" si="10"/>
        <v>0</v>
      </c>
      <c r="K77" s="220"/>
      <c r="L77" s="220"/>
    </row>
    <row r="78" spans="1:12" ht="12.75" customHeight="1" x14ac:dyDescent="0.2">
      <c r="A78" s="11">
        <v>6310</v>
      </c>
      <c r="B78" s="11">
        <v>2321</v>
      </c>
      <c r="C78" s="10" t="s">
        <v>176</v>
      </c>
      <c r="D78" s="279">
        <v>19607</v>
      </c>
      <c r="E78" s="279">
        <v>30000</v>
      </c>
      <c r="F78" s="279">
        <v>0</v>
      </c>
      <c r="G78" s="279">
        <v>0</v>
      </c>
      <c r="H78" s="275">
        <v>0</v>
      </c>
      <c r="I78" s="250">
        <f t="shared" si="10"/>
        <v>0</v>
      </c>
      <c r="K78" s="220"/>
      <c r="L78" s="220"/>
    </row>
    <row r="79" spans="1:12" ht="12.75" customHeight="1" x14ac:dyDescent="0.2">
      <c r="A79" s="11">
        <v>5512</v>
      </c>
      <c r="B79" s="11" t="s">
        <v>185</v>
      </c>
      <c r="C79" s="10" t="s">
        <v>184</v>
      </c>
      <c r="D79" s="279">
        <v>72800</v>
      </c>
      <c r="E79" s="279">
        <v>76896.009999999995</v>
      </c>
      <c r="F79" s="279">
        <v>0</v>
      </c>
      <c r="G79" s="279">
        <v>20000</v>
      </c>
      <c r="H79" s="275">
        <v>0</v>
      </c>
      <c r="I79" s="250">
        <f t="shared" si="10"/>
        <v>0</v>
      </c>
      <c r="K79" s="220"/>
      <c r="L79" s="220"/>
    </row>
    <row r="80" spans="1:12" ht="12.75" customHeight="1" x14ac:dyDescent="0.2">
      <c r="A80" s="11">
        <v>6320</v>
      </c>
      <c r="B80" s="11">
        <v>2322</v>
      </c>
      <c r="C80" s="10" t="s">
        <v>183</v>
      </c>
      <c r="D80" s="279">
        <v>0</v>
      </c>
      <c r="E80" s="279">
        <v>70832</v>
      </c>
      <c r="F80" s="279">
        <v>0</v>
      </c>
      <c r="G80" s="279">
        <v>0</v>
      </c>
      <c r="H80" s="275">
        <v>0</v>
      </c>
      <c r="I80" s="250">
        <f t="shared" si="10"/>
        <v>0</v>
      </c>
      <c r="K80" s="220"/>
      <c r="L80" s="220"/>
    </row>
    <row r="81" spans="1:12" ht="12.75" customHeight="1" x14ac:dyDescent="0.2">
      <c r="A81" s="14">
        <v>6310</v>
      </c>
      <c r="B81" s="14">
        <v>2141</v>
      </c>
      <c r="C81" s="13" t="s">
        <v>97</v>
      </c>
      <c r="D81" s="279">
        <v>1214.43</v>
      </c>
      <c r="E81" s="279">
        <v>791.08</v>
      </c>
      <c r="F81" s="279">
        <v>1000</v>
      </c>
      <c r="G81" s="279">
        <v>1022.98</v>
      </c>
      <c r="H81" s="275">
        <v>1000</v>
      </c>
      <c r="I81" s="250">
        <f t="shared" si="10"/>
        <v>1000</v>
      </c>
      <c r="K81" s="220"/>
      <c r="L81" s="220"/>
    </row>
    <row r="82" spans="1:12" ht="12.75" customHeight="1" x14ac:dyDescent="0.2">
      <c r="A82" s="14">
        <v>6320</v>
      </c>
      <c r="B82" s="14">
        <v>2324</v>
      </c>
      <c r="C82" s="13" t="s">
        <v>69</v>
      </c>
      <c r="D82" s="279">
        <v>352123</v>
      </c>
      <c r="E82" s="279">
        <v>0</v>
      </c>
      <c r="F82" s="279">
        <v>0</v>
      </c>
      <c r="G82" s="279">
        <v>113450</v>
      </c>
      <c r="H82" s="275">
        <v>0</v>
      </c>
      <c r="I82" s="250">
        <f t="shared" si="10"/>
        <v>0</v>
      </c>
      <c r="K82" s="220"/>
      <c r="L82" s="220"/>
    </row>
    <row r="83" spans="1:12" ht="12.75" customHeight="1" x14ac:dyDescent="0.2">
      <c r="A83" s="11">
        <v>3725</v>
      </c>
      <c r="B83" s="11">
        <v>2111</v>
      </c>
      <c r="C83" s="10" t="s">
        <v>92</v>
      </c>
      <c r="D83" s="279">
        <v>293267.5</v>
      </c>
      <c r="E83" s="279">
        <v>282820</v>
      </c>
      <c r="F83" s="279">
        <v>230000</v>
      </c>
      <c r="G83" s="279">
        <v>333919</v>
      </c>
      <c r="H83" s="275">
        <v>245000</v>
      </c>
      <c r="I83" s="250">
        <f t="shared" si="10"/>
        <v>245000</v>
      </c>
      <c r="K83" s="220"/>
      <c r="L83" s="220"/>
    </row>
    <row r="84" spans="1:12" ht="12.75" customHeight="1" x14ac:dyDescent="0.2">
      <c r="A84" s="11">
        <v>2229</v>
      </c>
      <c r="B84" s="11">
        <v>3111</v>
      </c>
      <c r="C84" s="10" t="s">
        <v>142</v>
      </c>
      <c r="D84" s="279">
        <v>0</v>
      </c>
      <c r="E84" s="279">
        <v>0</v>
      </c>
      <c r="F84" s="279">
        <v>0</v>
      </c>
      <c r="G84" s="279">
        <v>0</v>
      </c>
      <c r="H84" s="275">
        <v>1423171</v>
      </c>
      <c r="I84" s="250">
        <f t="shared" si="10"/>
        <v>1423171</v>
      </c>
      <c r="K84" s="220"/>
      <c r="L84" s="220"/>
    </row>
    <row r="85" spans="1:12" ht="12.75" customHeight="1" x14ac:dyDescent="0.2">
      <c r="A85" s="14">
        <v>3349</v>
      </c>
      <c r="B85" s="14">
        <v>2111</v>
      </c>
      <c r="C85" s="13" t="s">
        <v>11</v>
      </c>
      <c r="D85" s="279">
        <v>14084</v>
      </c>
      <c r="E85" s="279">
        <v>6015</v>
      </c>
      <c r="F85" s="279">
        <v>0</v>
      </c>
      <c r="G85" s="279">
        <v>17581</v>
      </c>
      <c r="H85" s="275">
        <v>0</v>
      </c>
      <c r="I85" s="250">
        <f t="shared" si="10"/>
        <v>0</v>
      </c>
      <c r="K85" s="220"/>
      <c r="L85" s="220"/>
    </row>
    <row r="86" spans="1:12" ht="12.75" customHeight="1" x14ac:dyDescent="0.2">
      <c r="A86" s="14">
        <v>3613</v>
      </c>
      <c r="B86" s="14">
        <v>2132</v>
      </c>
      <c r="C86" s="13" t="s">
        <v>32</v>
      </c>
      <c r="D86" s="279">
        <v>0</v>
      </c>
      <c r="E86" s="279">
        <v>0</v>
      </c>
      <c r="F86" s="279">
        <v>0</v>
      </c>
      <c r="G86" s="279">
        <v>0</v>
      </c>
      <c r="H86" s="275">
        <v>0</v>
      </c>
      <c r="I86" s="250">
        <f t="shared" si="10"/>
        <v>0</v>
      </c>
      <c r="K86" s="220"/>
      <c r="L86" s="220"/>
    </row>
    <row r="87" spans="1:12" ht="12.75" customHeight="1" x14ac:dyDescent="0.2">
      <c r="A87" s="11">
        <v>3314</v>
      </c>
      <c r="B87" s="11">
        <v>2111</v>
      </c>
      <c r="C87" s="10" t="s">
        <v>33</v>
      </c>
      <c r="D87" s="279">
        <v>11304</v>
      </c>
      <c r="E87" s="279">
        <v>8456</v>
      </c>
      <c r="F87" s="279">
        <v>0</v>
      </c>
      <c r="G87" s="279">
        <v>7396</v>
      </c>
      <c r="H87" s="275">
        <v>6000</v>
      </c>
      <c r="I87" s="250">
        <f t="shared" si="10"/>
        <v>6000</v>
      </c>
      <c r="K87" s="220"/>
      <c r="L87" s="220"/>
    </row>
    <row r="88" spans="1:12" ht="12.75" customHeight="1" x14ac:dyDescent="0.2">
      <c r="A88" s="11">
        <v>3399</v>
      </c>
      <c r="B88" s="11">
        <v>2111</v>
      </c>
      <c r="C88" s="10" t="s">
        <v>178</v>
      </c>
      <c r="D88" s="279">
        <v>235946</v>
      </c>
      <c r="E88" s="279">
        <v>5770</v>
      </c>
      <c r="F88" s="279">
        <v>0</v>
      </c>
      <c r="G88" s="279">
        <v>34482</v>
      </c>
      <c r="H88" s="275">
        <v>0</v>
      </c>
      <c r="I88" s="250">
        <f t="shared" si="10"/>
        <v>0</v>
      </c>
      <c r="K88" s="220"/>
      <c r="L88" s="220"/>
    </row>
    <row r="89" spans="1:12" ht="12.75" customHeight="1" x14ac:dyDescent="0.2">
      <c r="A89" s="11">
        <v>3313</v>
      </c>
      <c r="B89" s="11">
        <v>2111</v>
      </c>
      <c r="C89" s="10" t="s">
        <v>34</v>
      </c>
      <c r="D89" s="279">
        <v>107770</v>
      </c>
      <c r="E89" s="279">
        <v>30200</v>
      </c>
      <c r="F89" s="279">
        <v>0</v>
      </c>
      <c r="G89" s="279">
        <v>60630</v>
      </c>
      <c r="H89" s="275">
        <v>0</v>
      </c>
      <c r="I89" s="250">
        <f t="shared" si="10"/>
        <v>0</v>
      </c>
      <c r="K89" s="220"/>
      <c r="L89" s="220"/>
    </row>
    <row r="90" spans="1:12" ht="12.75" customHeight="1" x14ac:dyDescent="0.2">
      <c r="A90" s="11">
        <v>3313</v>
      </c>
      <c r="B90" s="11">
        <v>2132</v>
      </c>
      <c r="C90" s="10" t="s">
        <v>35</v>
      </c>
      <c r="D90" s="279">
        <v>5200</v>
      </c>
      <c r="E90" s="279">
        <v>4675</v>
      </c>
      <c r="F90" s="279">
        <v>0</v>
      </c>
      <c r="G90" s="279">
        <v>2450</v>
      </c>
      <c r="H90" s="275">
        <v>0</v>
      </c>
      <c r="I90" s="250">
        <f t="shared" si="10"/>
        <v>0</v>
      </c>
      <c r="K90" s="220"/>
      <c r="L90" s="220"/>
    </row>
    <row r="91" spans="1:12" ht="12.75" customHeight="1" x14ac:dyDescent="0.2">
      <c r="A91" s="11">
        <v>6409</v>
      </c>
      <c r="B91" s="11">
        <v>2329</v>
      </c>
      <c r="C91" s="10" t="s">
        <v>180</v>
      </c>
      <c r="D91" s="279">
        <v>113637</v>
      </c>
      <c r="E91" s="279">
        <v>0</v>
      </c>
      <c r="F91" s="284">
        <v>0</v>
      </c>
      <c r="G91" s="279">
        <v>21444.28</v>
      </c>
      <c r="H91" s="275">
        <v>0</v>
      </c>
      <c r="I91" s="250">
        <f t="shared" si="10"/>
        <v>0</v>
      </c>
      <c r="K91" s="220"/>
      <c r="L91" s="220"/>
    </row>
    <row r="92" spans="1:12" ht="12.75" customHeight="1" x14ac:dyDescent="0.2">
      <c r="A92" s="16"/>
      <c r="B92" s="16"/>
      <c r="C92" s="15" t="s">
        <v>381</v>
      </c>
      <c r="D92" s="249"/>
      <c r="E92" s="249"/>
      <c r="F92" s="285"/>
      <c r="G92" s="286">
        <v>255000</v>
      </c>
      <c r="H92" s="275"/>
      <c r="I92" s="250">
        <f t="shared" si="10"/>
        <v>0</v>
      </c>
      <c r="K92" s="220"/>
      <c r="L92" s="220"/>
    </row>
    <row r="93" spans="1:12" ht="12.75" customHeight="1" x14ac:dyDescent="0.2">
      <c r="A93" s="25"/>
      <c r="B93" s="25"/>
      <c r="C93" s="15"/>
      <c r="D93" s="249"/>
      <c r="E93" s="249"/>
      <c r="F93" s="285"/>
      <c r="G93" s="285"/>
      <c r="H93" s="275"/>
      <c r="I93" s="250">
        <f t="shared" si="10"/>
        <v>0</v>
      </c>
      <c r="K93" s="220"/>
      <c r="L93" s="220"/>
    </row>
    <row r="94" spans="1:12" ht="12.75" customHeight="1" x14ac:dyDescent="0.2">
      <c r="A94" s="79"/>
      <c r="B94" s="79"/>
      <c r="C94" s="486" t="s">
        <v>197</v>
      </c>
      <c r="D94" s="80" t="s">
        <v>174</v>
      </c>
      <c r="E94" s="79" t="s">
        <v>174</v>
      </c>
      <c r="F94" s="114" t="s">
        <v>93</v>
      </c>
      <c r="G94" s="79" t="s">
        <v>173</v>
      </c>
      <c r="H94" s="116" t="s">
        <v>473</v>
      </c>
      <c r="I94" s="116" t="s">
        <v>474</v>
      </c>
      <c r="K94" s="478" t="s">
        <v>444</v>
      </c>
      <c r="L94" s="479"/>
    </row>
    <row r="95" spans="1:12" ht="12.75" customHeight="1" x14ac:dyDescent="0.2">
      <c r="A95" s="121"/>
      <c r="B95" s="121"/>
      <c r="C95" s="487"/>
      <c r="D95" s="122">
        <v>2019</v>
      </c>
      <c r="E95" s="121">
        <v>2020</v>
      </c>
      <c r="F95" s="123">
        <v>2021</v>
      </c>
      <c r="G95" s="121">
        <v>2021</v>
      </c>
      <c r="H95" s="119">
        <v>2022</v>
      </c>
      <c r="I95" s="119">
        <v>2022</v>
      </c>
      <c r="K95" s="309" t="s">
        <v>445</v>
      </c>
      <c r="L95" s="309" t="s">
        <v>446</v>
      </c>
    </row>
    <row r="96" spans="1:12" ht="12.75" customHeight="1" x14ac:dyDescent="0.2">
      <c r="A96" s="124"/>
      <c r="B96" s="124"/>
      <c r="C96" s="488"/>
      <c r="D96" s="282">
        <f t="shared" ref="D96:I96" si="11">SUM(D60:D93)</f>
        <v>8911162.2300000004</v>
      </c>
      <c r="E96" s="282">
        <f t="shared" si="11"/>
        <v>7156513.7300000004</v>
      </c>
      <c r="F96" s="282">
        <f t="shared" si="11"/>
        <v>4262000</v>
      </c>
      <c r="G96" s="282">
        <f t="shared" si="11"/>
        <v>10034414.450000001</v>
      </c>
      <c r="H96" s="282">
        <f t="shared" si="11"/>
        <v>9350171</v>
      </c>
      <c r="I96" s="282">
        <f t="shared" si="11"/>
        <v>9350171</v>
      </c>
      <c r="K96" s="282">
        <f t="shared" ref="K96:L96" si="12">SUM(K60:K93)</f>
        <v>0</v>
      </c>
      <c r="L96" s="282">
        <f t="shared" si="12"/>
        <v>0</v>
      </c>
    </row>
    <row r="97" spans="1:12" s="28" customFormat="1" ht="12.75" customHeight="1" x14ac:dyDescent="0.2">
      <c r="C97" s="101"/>
      <c r="D97" s="125"/>
      <c r="E97" s="125"/>
      <c r="F97" s="125"/>
      <c r="G97" s="125"/>
      <c r="H97" s="125"/>
      <c r="I97" s="125"/>
      <c r="K97" s="231"/>
      <c r="L97" s="231"/>
    </row>
    <row r="98" spans="1:12" s="28" customFormat="1" ht="12.75" customHeight="1" x14ac:dyDescent="0.2">
      <c r="C98" s="101"/>
      <c r="D98" s="125"/>
      <c r="E98" s="125"/>
      <c r="F98" s="125"/>
      <c r="G98" s="125"/>
      <c r="H98" s="125"/>
      <c r="I98" s="125"/>
      <c r="K98" s="231"/>
      <c r="L98" s="231"/>
    </row>
    <row r="99" spans="1:12" s="28" customFormat="1" ht="12.75" customHeight="1" x14ac:dyDescent="0.2">
      <c r="C99" s="101"/>
      <c r="D99" s="125"/>
      <c r="E99" s="125"/>
      <c r="F99" s="125"/>
      <c r="G99" s="125"/>
      <c r="H99" s="125"/>
      <c r="I99" s="125"/>
      <c r="K99" s="231"/>
      <c r="L99" s="231"/>
    </row>
    <row r="100" spans="1:12" s="28" customFormat="1" ht="12.75" customHeight="1" x14ac:dyDescent="0.2">
      <c r="C100" s="101"/>
      <c r="D100" s="125"/>
      <c r="E100" s="125"/>
      <c r="F100" s="125"/>
      <c r="G100" s="125"/>
      <c r="H100" s="125"/>
      <c r="I100" s="125"/>
      <c r="K100" s="231"/>
      <c r="L100" s="231"/>
    </row>
    <row r="101" spans="1:12" s="28" customFormat="1" ht="12.75" customHeight="1" x14ac:dyDescent="0.2">
      <c r="C101" s="101"/>
      <c r="D101" s="125"/>
      <c r="E101" s="125"/>
      <c r="F101" s="125"/>
      <c r="G101" s="125"/>
      <c r="H101" s="125"/>
      <c r="I101" s="125"/>
      <c r="K101" s="231"/>
      <c r="L101" s="231"/>
    </row>
    <row r="102" spans="1:12" s="28" customFormat="1" ht="12.75" customHeight="1" x14ac:dyDescent="0.2">
      <c r="C102" s="101"/>
      <c r="D102" s="125"/>
      <c r="E102" s="125"/>
      <c r="F102" s="125"/>
      <c r="G102" s="125"/>
      <c r="H102" s="125"/>
      <c r="I102" s="125"/>
      <c r="K102" s="231"/>
      <c r="L102" s="231"/>
    </row>
    <row r="103" spans="1:12" s="28" customFormat="1" ht="12.75" customHeight="1" x14ac:dyDescent="0.2">
      <c r="C103" s="101"/>
      <c r="D103" s="125"/>
      <c r="E103" s="125"/>
      <c r="F103" s="125"/>
      <c r="G103" s="125"/>
      <c r="H103" s="125"/>
      <c r="I103" s="125"/>
      <c r="K103" s="231"/>
      <c r="L103" s="231"/>
    </row>
    <row r="104" spans="1:12" s="28" customFormat="1" ht="12.75" customHeight="1" x14ac:dyDescent="0.2">
      <c r="C104" s="101"/>
      <c r="D104" s="125"/>
      <c r="E104" s="125"/>
      <c r="F104" s="125"/>
      <c r="G104" s="125"/>
      <c r="H104" s="125"/>
      <c r="I104" s="125"/>
      <c r="K104" s="231"/>
      <c r="L104" s="231"/>
    </row>
    <row r="105" spans="1:12" s="28" customFormat="1" ht="12.75" customHeight="1" x14ac:dyDescent="0.2">
      <c r="C105" s="101"/>
      <c r="D105" s="125"/>
      <c r="E105" s="125"/>
      <c r="F105" s="125"/>
      <c r="G105" s="125"/>
      <c r="H105" s="125"/>
      <c r="I105" s="125"/>
      <c r="K105" s="231"/>
      <c r="L105" s="231"/>
    </row>
    <row r="106" spans="1:12" s="28" customFormat="1" ht="12.75" customHeight="1" x14ac:dyDescent="0.2">
      <c r="C106" s="101"/>
      <c r="D106" s="125"/>
      <c r="E106" s="125"/>
      <c r="F106" s="125"/>
      <c r="G106" s="125"/>
      <c r="H106" s="125"/>
      <c r="I106" s="125"/>
      <c r="K106" s="231"/>
      <c r="L106" s="231"/>
    </row>
    <row r="107" spans="1:12" s="28" customFormat="1" ht="12.75" customHeight="1" x14ac:dyDescent="0.2">
      <c r="C107" s="101"/>
      <c r="D107" s="125"/>
      <c r="E107" s="125"/>
      <c r="F107" s="125"/>
      <c r="G107" s="125"/>
      <c r="H107" s="125"/>
      <c r="I107" s="125"/>
      <c r="K107" s="231"/>
      <c r="L107" s="231"/>
    </row>
    <row r="108" spans="1:12" s="28" customFormat="1" ht="12.75" customHeight="1" x14ac:dyDescent="0.2">
      <c r="C108" s="101"/>
      <c r="D108" s="125"/>
      <c r="E108" s="125"/>
      <c r="F108" s="125"/>
      <c r="G108" s="125"/>
      <c r="H108" s="125"/>
      <c r="I108" s="125"/>
      <c r="K108" s="231"/>
      <c r="L108" s="231"/>
    </row>
    <row r="109" spans="1:12" ht="12.75" customHeight="1" x14ac:dyDescent="0.2">
      <c r="A109" s="74" t="s">
        <v>189</v>
      </c>
      <c r="K109" s="230"/>
      <c r="L109" s="136" t="s">
        <v>217</v>
      </c>
    </row>
    <row r="110" spans="1:12" ht="12.75" customHeight="1" x14ac:dyDescent="0.25">
      <c r="A110" s="445" t="s">
        <v>190</v>
      </c>
      <c r="B110" s="472"/>
      <c r="C110" s="472"/>
      <c r="D110" s="472"/>
      <c r="E110" s="472"/>
      <c r="F110" s="472"/>
      <c r="G110" s="472"/>
      <c r="H110" s="472"/>
      <c r="I110" s="472"/>
      <c r="K110" s="230"/>
      <c r="L110" s="230"/>
    </row>
    <row r="111" spans="1:12" ht="12.75" customHeight="1" x14ac:dyDescent="0.2">
      <c r="A111" s="78" t="s">
        <v>198</v>
      </c>
      <c r="K111" s="230"/>
      <c r="L111" s="230"/>
    </row>
    <row r="112" spans="1:12" ht="12.75" customHeight="1" x14ac:dyDescent="0.2">
      <c r="A112" s="79" t="s">
        <v>86</v>
      </c>
      <c r="B112" s="79" t="s">
        <v>79</v>
      </c>
      <c r="C112" s="480" t="s">
        <v>198</v>
      </c>
      <c r="D112" s="80" t="s">
        <v>174</v>
      </c>
      <c r="E112" s="79" t="s">
        <v>174</v>
      </c>
      <c r="F112" s="114" t="s">
        <v>93</v>
      </c>
      <c r="G112" s="79" t="s">
        <v>173</v>
      </c>
      <c r="H112" s="116" t="s">
        <v>473</v>
      </c>
      <c r="I112" s="116" t="s">
        <v>474</v>
      </c>
      <c r="K112" s="478" t="s">
        <v>444</v>
      </c>
      <c r="L112" s="479"/>
    </row>
    <row r="113" spans="1:12" ht="12.75" customHeight="1" x14ac:dyDescent="0.2">
      <c r="A113" s="82" t="s">
        <v>85</v>
      </c>
      <c r="B113" s="82" t="s">
        <v>85</v>
      </c>
      <c r="C113" s="481"/>
      <c r="D113" s="122">
        <v>2019</v>
      </c>
      <c r="E113" s="121">
        <v>2020</v>
      </c>
      <c r="F113" s="123">
        <v>2021</v>
      </c>
      <c r="G113" s="82">
        <v>2021</v>
      </c>
      <c r="H113" s="119">
        <v>2022</v>
      </c>
      <c r="I113" s="119">
        <v>2022</v>
      </c>
      <c r="K113" s="309" t="s">
        <v>445</v>
      </c>
      <c r="L113" s="309" t="s">
        <v>446</v>
      </c>
    </row>
    <row r="114" spans="1:12" ht="12.75" customHeight="1" x14ac:dyDescent="0.2">
      <c r="A114" s="19"/>
      <c r="B114" s="17"/>
      <c r="C114" s="15" t="s">
        <v>179</v>
      </c>
      <c r="D114" s="222">
        <v>48834</v>
      </c>
      <c r="E114" s="222">
        <v>314585</v>
      </c>
      <c r="F114" s="222">
        <v>0</v>
      </c>
      <c r="G114" s="206">
        <v>6110</v>
      </c>
      <c r="H114" s="287">
        <v>0</v>
      </c>
      <c r="I114" s="250">
        <f t="shared" ref="I114:I121" si="13">H114</f>
        <v>0</v>
      </c>
      <c r="K114" s="220"/>
      <c r="L114" s="220"/>
    </row>
    <row r="115" spans="1:12" ht="12.75" customHeight="1" x14ac:dyDescent="0.2">
      <c r="A115" s="19"/>
      <c r="B115" s="17"/>
      <c r="C115" s="15" t="s">
        <v>175</v>
      </c>
      <c r="D115" s="222">
        <v>739012</v>
      </c>
      <c r="E115" s="222">
        <v>0</v>
      </c>
      <c r="F115" s="222">
        <v>0</v>
      </c>
      <c r="G115" s="206">
        <v>0</v>
      </c>
      <c r="H115" s="287"/>
      <c r="I115" s="250">
        <f t="shared" si="13"/>
        <v>0</v>
      </c>
      <c r="K115" s="220"/>
      <c r="L115" s="220"/>
    </row>
    <row r="116" spans="1:12" ht="12.75" customHeight="1" x14ac:dyDescent="0.2">
      <c r="A116" s="19"/>
      <c r="B116" s="17"/>
      <c r="C116" s="15" t="s">
        <v>138</v>
      </c>
      <c r="D116" s="222">
        <v>0</v>
      </c>
      <c r="E116" s="222">
        <v>0</v>
      </c>
      <c r="F116" s="222">
        <v>0</v>
      </c>
      <c r="G116" s="206">
        <v>0</v>
      </c>
      <c r="H116" s="287">
        <v>603880</v>
      </c>
      <c r="I116" s="250">
        <f t="shared" si="13"/>
        <v>603880</v>
      </c>
      <c r="K116" s="220"/>
      <c r="L116" s="220"/>
    </row>
    <row r="117" spans="1:12" ht="12.75" customHeight="1" x14ac:dyDescent="0.2">
      <c r="A117" s="19"/>
      <c r="B117" s="17"/>
      <c r="C117" s="15" t="s">
        <v>139</v>
      </c>
      <c r="D117" s="222">
        <v>0</v>
      </c>
      <c r="E117" s="222">
        <v>0</v>
      </c>
      <c r="F117" s="222">
        <v>0</v>
      </c>
      <c r="G117" s="206">
        <v>0</v>
      </c>
      <c r="H117" s="287">
        <v>560000</v>
      </c>
      <c r="I117" s="250">
        <f t="shared" si="13"/>
        <v>560000</v>
      </c>
      <c r="K117" s="220"/>
      <c r="L117" s="220"/>
    </row>
    <row r="118" spans="1:12" ht="12.75" customHeight="1" x14ac:dyDescent="0.2">
      <c r="A118" s="19"/>
      <c r="B118" s="17"/>
      <c r="C118" s="15" t="s">
        <v>98</v>
      </c>
      <c r="D118" s="222">
        <v>0</v>
      </c>
      <c r="E118" s="222">
        <v>0</v>
      </c>
      <c r="F118" s="222">
        <v>0</v>
      </c>
      <c r="G118" s="206">
        <v>110000</v>
      </c>
      <c r="H118" s="287">
        <v>0</v>
      </c>
      <c r="I118" s="250">
        <f t="shared" si="13"/>
        <v>0</v>
      </c>
      <c r="K118" s="220"/>
      <c r="L118" s="220"/>
    </row>
    <row r="119" spans="1:12" ht="12.75" customHeight="1" x14ac:dyDescent="0.2">
      <c r="A119" s="16"/>
      <c r="B119" s="16"/>
      <c r="C119" s="15"/>
      <c r="D119" s="222">
        <v>0</v>
      </c>
      <c r="E119" s="222">
        <v>0</v>
      </c>
      <c r="F119" s="222">
        <v>0</v>
      </c>
      <c r="G119" s="207" t="s">
        <v>0</v>
      </c>
      <c r="H119" s="288">
        <v>0</v>
      </c>
      <c r="I119" s="250">
        <f t="shared" si="13"/>
        <v>0</v>
      </c>
      <c r="K119" s="220"/>
      <c r="L119" s="220"/>
    </row>
    <row r="120" spans="1:12" ht="12.75" customHeight="1" x14ac:dyDescent="0.2">
      <c r="A120" s="16"/>
      <c r="B120" s="16"/>
      <c r="C120" s="15"/>
      <c r="D120" s="222"/>
      <c r="E120" s="222"/>
      <c r="F120" s="222"/>
      <c r="G120" s="207"/>
      <c r="H120" s="288"/>
      <c r="I120" s="250">
        <f t="shared" si="13"/>
        <v>0</v>
      </c>
      <c r="K120" s="220"/>
      <c r="L120" s="220"/>
    </row>
    <row r="121" spans="1:12" ht="12.75" customHeight="1" x14ac:dyDescent="0.2">
      <c r="A121" s="16"/>
      <c r="B121" s="16"/>
      <c r="C121" s="15"/>
      <c r="D121" s="222"/>
      <c r="E121" s="222"/>
      <c r="F121" s="222"/>
      <c r="G121" s="207"/>
      <c r="H121" s="288"/>
      <c r="I121" s="250">
        <f t="shared" si="13"/>
        <v>0</v>
      </c>
      <c r="K121" s="220"/>
      <c r="L121" s="220"/>
    </row>
    <row r="122" spans="1:12" ht="12.75" customHeight="1" x14ac:dyDescent="0.2">
      <c r="A122" s="79"/>
      <c r="B122" s="79"/>
      <c r="C122" s="482" t="s">
        <v>199</v>
      </c>
      <c r="D122" s="80" t="s">
        <v>174</v>
      </c>
      <c r="E122" s="79" t="s">
        <v>174</v>
      </c>
      <c r="F122" s="114" t="s">
        <v>93</v>
      </c>
      <c r="G122" s="79" t="s">
        <v>173</v>
      </c>
      <c r="H122" s="116" t="s">
        <v>473</v>
      </c>
      <c r="I122" s="116" t="s">
        <v>474</v>
      </c>
      <c r="K122" s="478" t="s">
        <v>444</v>
      </c>
      <c r="L122" s="479"/>
    </row>
    <row r="123" spans="1:12" ht="12.75" customHeight="1" x14ac:dyDescent="0.2">
      <c r="A123" s="121"/>
      <c r="B123" s="121"/>
      <c r="C123" s="483"/>
      <c r="D123" s="122">
        <v>2019</v>
      </c>
      <c r="E123" s="121">
        <v>2020</v>
      </c>
      <c r="F123" s="123">
        <v>2021</v>
      </c>
      <c r="G123" s="121">
        <v>2021</v>
      </c>
      <c r="H123" s="119">
        <v>2022</v>
      </c>
      <c r="I123" s="119">
        <v>2022</v>
      </c>
      <c r="K123" s="309" t="s">
        <v>445</v>
      </c>
      <c r="L123" s="309" t="s">
        <v>446</v>
      </c>
    </row>
    <row r="124" spans="1:12" ht="12.75" customHeight="1" x14ac:dyDescent="0.2">
      <c r="A124" s="124"/>
      <c r="B124" s="124"/>
      <c r="C124" s="484"/>
      <c r="D124" s="282">
        <f>SUM(D114:D121)</f>
        <v>787846</v>
      </c>
      <c r="E124" s="282">
        <f t="shared" ref="E124:L124" si="14">SUM(E114:E121)</f>
        <v>314585</v>
      </c>
      <c r="F124" s="282">
        <f t="shared" si="14"/>
        <v>0</v>
      </c>
      <c r="G124" s="282">
        <f t="shared" si="14"/>
        <v>116110</v>
      </c>
      <c r="H124" s="282">
        <f t="shared" si="14"/>
        <v>1163880</v>
      </c>
      <c r="I124" s="282">
        <f t="shared" si="14"/>
        <v>1163880</v>
      </c>
      <c r="K124" s="282">
        <f t="shared" si="14"/>
        <v>0</v>
      </c>
      <c r="L124" s="282">
        <f t="shared" si="14"/>
        <v>0</v>
      </c>
    </row>
    <row r="125" spans="1:12" ht="12.75" customHeight="1" x14ac:dyDescent="0.2">
      <c r="A125" s="126"/>
      <c r="B125" s="126"/>
      <c r="C125" s="107"/>
      <c r="D125" s="107"/>
      <c r="E125" s="107"/>
      <c r="F125" s="107"/>
      <c r="G125" s="125"/>
      <c r="H125" s="125"/>
      <c r="I125" s="125"/>
      <c r="K125" s="230"/>
      <c r="L125" s="230"/>
    </row>
    <row r="126" spans="1:12" ht="12.75" customHeight="1" x14ac:dyDescent="0.2">
      <c r="A126" s="78" t="s">
        <v>200</v>
      </c>
      <c r="B126" s="75"/>
      <c r="K126" s="230"/>
      <c r="L126" s="230"/>
    </row>
    <row r="127" spans="1:12" ht="12.75" customHeight="1" x14ac:dyDescent="0.2">
      <c r="A127" s="79" t="s">
        <v>86</v>
      </c>
      <c r="B127" s="79" t="s">
        <v>79</v>
      </c>
      <c r="C127" s="480" t="s">
        <v>201</v>
      </c>
      <c r="D127" s="80" t="s">
        <v>174</v>
      </c>
      <c r="E127" s="79" t="s">
        <v>174</v>
      </c>
      <c r="F127" s="114" t="s">
        <v>93</v>
      </c>
      <c r="G127" s="79" t="s">
        <v>173</v>
      </c>
      <c r="H127" s="116" t="s">
        <v>473</v>
      </c>
      <c r="I127" s="116" t="s">
        <v>474</v>
      </c>
      <c r="K127" s="478" t="s">
        <v>444</v>
      </c>
      <c r="L127" s="479"/>
    </row>
    <row r="128" spans="1:12" ht="12.75" customHeight="1" x14ac:dyDescent="0.2">
      <c r="A128" s="82" t="s">
        <v>85</v>
      </c>
      <c r="B128" s="82" t="s">
        <v>85</v>
      </c>
      <c r="C128" s="481"/>
      <c r="D128" s="122">
        <v>2019</v>
      </c>
      <c r="E128" s="121">
        <v>2020</v>
      </c>
      <c r="F128" s="123">
        <v>2021</v>
      </c>
      <c r="G128" s="121">
        <v>2021</v>
      </c>
      <c r="H128" s="119">
        <v>2022</v>
      </c>
      <c r="I128" s="119">
        <v>2022</v>
      </c>
      <c r="K128" s="309" t="s">
        <v>445</v>
      </c>
      <c r="L128" s="309" t="s">
        <v>446</v>
      </c>
    </row>
    <row r="129" spans="1:12" ht="12.75" customHeight="1" x14ac:dyDescent="0.2">
      <c r="A129" s="16"/>
      <c r="B129" s="16"/>
      <c r="C129" s="15" t="s">
        <v>186</v>
      </c>
      <c r="D129" s="207">
        <v>10430213.98</v>
      </c>
      <c r="E129" s="207">
        <v>12273449.789999999</v>
      </c>
      <c r="F129" s="207">
        <v>0</v>
      </c>
      <c r="G129" s="88"/>
      <c r="H129" s="289">
        <v>0</v>
      </c>
      <c r="I129" s="250">
        <f t="shared" ref="I129:I137" si="15">H129</f>
        <v>0</v>
      </c>
      <c r="K129" s="220"/>
      <c r="L129" s="220"/>
    </row>
    <row r="130" spans="1:12" s="28" customFormat="1" ht="12.75" customHeight="1" x14ac:dyDescent="0.2">
      <c r="A130" s="16"/>
      <c r="B130" s="16">
        <v>4121</v>
      </c>
      <c r="C130" s="15" t="s">
        <v>36</v>
      </c>
      <c r="D130" s="207">
        <v>0</v>
      </c>
      <c r="E130" s="207">
        <v>0</v>
      </c>
      <c r="F130" s="207">
        <v>30000</v>
      </c>
      <c r="G130" s="88">
        <v>30000</v>
      </c>
      <c r="H130" s="289">
        <v>30000</v>
      </c>
      <c r="I130" s="250">
        <f t="shared" si="15"/>
        <v>30000</v>
      </c>
      <c r="K130" s="222"/>
      <c r="L130" s="222"/>
    </row>
    <row r="131" spans="1:12" s="28" customFormat="1" ht="12.75" customHeight="1" x14ac:dyDescent="0.2">
      <c r="A131" s="16"/>
      <c r="B131" s="16">
        <v>4116</v>
      </c>
      <c r="C131" s="15" t="s">
        <v>113</v>
      </c>
      <c r="D131" s="207">
        <v>0</v>
      </c>
      <c r="E131" s="207">
        <v>0</v>
      </c>
      <c r="F131" s="207">
        <v>363000</v>
      </c>
      <c r="G131" s="88">
        <v>363000</v>
      </c>
      <c r="H131" s="289">
        <v>396000</v>
      </c>
      <c r="I131" s="250">
        <f t="shared" si="15"/>
        <v>396000</v>
      </c>
      <c r="K131" s="222"/>
      <c r="L131" s="222"/>
    </row>
    <row r="132" spans="1:12" s="28" customFormat="1" ht="12.75" customHeight="1" x14ac:dyDescent="0.2">
      <c r="A132" s="16"/>
      <c r="B132" s="16">
        <v>4113</v>
      </c>
      <c r="C132" s="15" t="s">
        <v>118</v>
      </c>
      <c r="D132" s="207">
        <v>0</v>
      </c>
      <c r="E132" s="207">
        <v>0</v>
      </c>
      <c r="F132" s="207">
        <v>40000</v>
      </c>
      <c r="G132" s="88">
        <v>20000</v>
      </c>
      <c r="H132" s="289">
        <v>20000</v>
      </c>
      <c r="I132" s="250">
        <f t="shared" si="15"/>
        <v>20000</v>
      </c>
      <c r="K132" s="222"/>
      <c r="L132" s="222"/>
    </row>
    <row r="133" spans="1:12" s="28" customFormat="1" ht="12.75" customHeight="1" x14ac:dyDescent="0.2">
      <c r="A133" s="16"/>
      <c r="B133" s="16">
        <v>4116</v>
      </c>
      <c r="C133" s="15" t="s">
        <v>119</v>
      </c>
      <c r="D133" s="207">
        <v>0</v>
      </c>
      <c r="E133" s="207">
        <v>0</v>
      </c>
      <c r="F133" s="207">
        <v>300000</v>
      </c>
      <c r="G133" s="88">
        <v>0</v>
      </c>
      <c r="H133" s="289">
        <v>0</v>
      </c>
      <c r="I133" s="250">
        <f t="shared" si="15"/>
        <v>0</v>
      </c>
      <c r="K133" s="222"/>
      <c r="L133" s="222"/>
    </row>
    <row r="134" spans="1:12" s="28" customFormat="1" ht="12.75" customHeight="1" x14ac:dyDescent="0.2">
      <c r="A134" s="16"/>
      <c r="B134" s="16">
        <v>4116</v>
      </c>
      <c r="C134" s="15" t="s">
        <v>122</v>
      </c>
      <c r="D134" s="207">
        <v>0</v>
      </c>
      <c r="E134" s="207">
        <v>0</v>
      </c>
      <c r="F134" s="207">
        <v>396880</v>
      </c>
      <c r="G134" s="88">
        <v>319651</v>
      </c>
      <c r="H134" s="289">
        <v>0</v>
      </c>
      <c r="I134" s="250">
        <f t="shared" si="15"/>
        <v>0</v>
      </c>
      <c r="K134" s="222"/>
      <c r="L134" s="222"/>
    </row>
    <row r="135" spans="1:12" s="28" customFormat="1" ht="12.75" customHeight="1" x14ac:dyDescent="0.2">
      <c r="A135" s="16"/>
      <c r="B135" s="16">
        <v>4112</v>
      </c>
      <c r="C135" s="15" t="s">
        <v>117</v>
      </c>
      <c r="D135" s="207">
        <v>0</v>
      </c>
      <c r="E135" s="207">
        <v>0</v>
      </c>
      <c r="F135" s="207">
        <v>4271700</v>
      </c>
      <c r="G135" s="88">
        <v>4271700</v>
      </c>
      <c r="H135" s="289">
        <v>4222300</v>
      </c>
      <c r="I135" s="250">
        <f t="shared" si="15"/>
        <v>4222300</v>
      </c>
      <c r="K135" s="222"/>
      <c r="L135" s="222"/>
    </row>
    <row r="136" spans="1:12" s="28" customFormat="1" ht="12.75" customHeight="1" x14ac:dyDescent="0.2">
      <c r="A136" s="16"/>
      <c r="B136" s="16"/>
      <c r="C136" s="10" t="s">
        <v>382</v>
      </c>
      <c r="D136" s="207"/>
      <c r="E136" s="207"/>
      <c r="F136" s="207"/>
      <c r="G136" s="88">
        <v>3484975.52</v>
      </c>
      <c r="H136" s="289"/>
      <c r="I136" s="250">
        <f t="shared" si="15"/>
        <v>0</v>
      </c>
      <c r="K136" s="222"/>
      <c r="L136" s="222"/>
    </row>
    <row r="137" spans="1:12" s="28" customFormat="1" ht="12.75" customHeight="1" x14ac:dyDescent="0.2">
      <c r="A137" s="16"/>
      <c r="B137" s="16"/>
      <c r="C137" s="15"/>
      <c r="D137" s="207"/>
      <c r="E137" s="207"/>
      <c r="F137" s="207"/>
      <c r="G137" s="290"/>
      <c r="H137" s="289"/>
      <c r="I137" s="250">
        <f t="shared" si="15"/>
        <v>0</v>
      </c>
      <c r="K137" s="222"/>
      <c r="L137" s="222"/>
    </row>
    <row r="138" spans="1:12" s="28" customFormat="1" ht="12.75" customHeight="1" x14ac:dyDescent="0.2">
      <c r="A138" s="104"/>
      <c r="B138" s="104" t="s">
        <v>222</v>
      </c>
      <c r="C138" s="89" t="s">
        <v>207</v>
      </c>
      <c r="D138" s="53">
        <f>SUM(D129:D137)</f>
        <v>10430213.98</v>
      </c>
      <c r="E138" s="53">
        <f t="shared" ref="E138:L138" si="16">SUM(E129:E137)</f>
        <v>12273449.789999999</v>
      </c>
      <c r="F138" s="291">
        <f t="shared" si="16"/>
        <v>5401580</v>
      </c>
      <c r="G138" s="53">
        <f t="shared" si="16"/>
        <v>8489326.5199999996</v>
      </c>
      <c r="H138" s="292">
        <f t="shared" si="16"/>
        <v>4668300</v>
      </c>
      <c r="I138" s="292">
        <f t="shared" si="16"/>
        <v>4668300</v>
      </c>
      <c r="K138" s="53">
        <f t="shared" si="16"/>
        <v>0</v>
      </c>
      <c r="L138" s="53">
        <f t="shared" si="16"/>
        <v>0</v>
      </c>
    </row>
    <row r="139" spans="1:12" ht="12.75" customHeight="1" x14ac:dyDescent="0.2">
      <c r="A139" s="79" t="s">
        <v>86</v>
      </c>
      <c r="B139" s="79" t="s">
        <v>79</v>
      </c>
      <c r="C139" s="480" t="s">
        <v>202</v>
      </c>
      <c r="D139" s="80" t="s">
        <v>174</v>
      </c>
      <c r="E139" s="79" t="s">
        <v>174</v>
      </c>
      <c r="F139" s="114" t="s">
        <v>93</v>
      </c>
      <c r="G139" s="79" t="s">
        <v>173</v>
      </c>
      <c r="H139" s="116" t="s">
        <v>473</v>
      </c>
      <c r="I139" s="116" t="s">
        <v>474</v>
      </c>
      <c r="K139" s="478" t="s">
        <v>444</v>
      </c>
      <c r="L139" s="479"/>
    </row>
    <row r="140" spans="1:12" ht="12.75" customHeight="1" x14ac:dyDescent="0.2">
      <c r="A140" s="82" t="s">
        <v>85</v>
      </c>
      <c r="B140" s="82" t="s">
        <v>85</v>
      </c>
      <c r="C140" s="481"/>
      <c r="D140" s="122">
        <v>2019</v>
      </c>
      <c r="E140" s="121">
        <v>2020</v>
      </c>
      <c r="F140" s="123">
        <v>2021</v>
      </c>
      <c r="G140" s="121">
        <v>2021</v>
      </c>
      <c r="H140" s="119">
        <v>2022</v>
      </c>
      <c r="I140" s="119">
        <v>2022</v>
      </c>
      <c r="K140" s="309" t="s">
        <v>445</v>
      </c>
      <c r="L140" s="309" t="s">
        <v>446</v>
      </c>
    </row>
    <row r="141" spans="1:12" ht="12.75" customHeight="1" x14ac:dyDescent="0.2">
      <c r="A141" s="19"/>
      <c r="B141" s="19"/>
      <c r="C141" s="18" t="s">
        <v>187</v>
      </c>
      <c r="D141" s="248">
        <v>2586269.79</v>
      </c>
      <c r="E141" s="248">
        <v>750000</v>
      </c>
      <c r="F141" s="248">
        <v>0</v>
      </c>
      <c r="G141" s="293"/>
      <c r="H141" s="278"/>
      <c r="I141" s="250">
        <f t="shared" ref="I141:I149" si="17">H141</f>
        <v>0</v>
      </c>
      <c r="K141" s="220"/>
      <c r="L141" s="220"/>
    </row>
    <row r="142" spans="1:12" s="28" customFormat="1" ht="12.75" customHeight="1" x14ac:dyDescent="0.2">
      <c r="A142" s="19" t="s">
        <v>161</v>
      </c>
      <c r="B142" s="19">
        <v>4216</v>
      </c>
      <c r="C142" s="18" t="s">
        <v>285</v>
      </c>
      <c r="D142" s="248">
        <v>0</v>
      </c>
      <c r="E142" s="248">
        <v>0</v>
      </c>
      <c r="F142" s="248">
        <v>51520</v>
      </c>
      <c r="G142" s="293">
        <v>51520</v>
      </c>
      <c r="H142" s="278">
        <v>0</v>
      </c>
      <c r="I142" s="250">
        <f t="shared" si="17"/>
        <v>0</v>
      </c>
      <c r="K142" s="222"/>
      <c r="L142" s="222"/>
    </row>
    <row r="143" spans="1:12" s="28" customFormat="1" ht="12.75" customHeight="1" x14ac:dyDescent="0.2">
      <c r="A143" s="16" t="s">
        <v>162</v>
      </c>
      <c r="B143" s="19">
        <v>4213</v>
      </c>
      <c r="C143" s="20" t="s">
        <v>284</v>
      </c>
      <c r="D143" s="248">
        <v>0</v>
      </c>
      <c r="E143" s="248">
        <v>0</v>
      </c>
      <c r="F143" s="248">
        <v>0</v>
      </c>
      <c r="G143" s="293"/>
      <c r="H143" s="278">
        <v>492702</v>
      </c>
      <c r="I143" s="250">
        <f t="shared" si="17"/>
        <v>492702</v>
      </c>
      <c r="K143" s="222"/>
      <c r="L143" s="222"/>
    </row>
    <row r="144" spans="1:12" s="28" customFormat="1" ht="12.75" customHeight="1" x14ac:dyDescent="0.2">
      <c r="A144" s="21" t="s">
        <v>162</v>
      </c>
      <c r="B144" s="19">
        <v>4216</v>
      </c>
      <c r="C144" s="20" t="s">
        <v>286</v>
      </c>
      <c r="D144" s="248">
        <v>0</v>
      </c>
      <c r="E144" s="248">
        <v>0</v>
      </c>
      <c r="F144" s="248">
        <v>0</v>
      </c>
      <c r="G144" s="293"/>
      <c r="H144" s="278">
        <v>277146</v>
      </c>
      <c r="I144" s="250">
        <f t="shared" si="17"/>
        <v>277146</v>
      </c>
      <c r="K144" s="222"/>
      <c r="L144" s="222"/>
    </row>
    <row r="145" spans="1:12" s="28" customFormat="1" ht="12.75" customHeight="1" x14ac:dyDescent="0.2">
      <c r="A145" s="16" t="s">
        <v>163</v>
      </c>
      <c r="B145" s="16">
        <v>4216</v>
      </c>
      <c r="C145" s="20" t="s">
        <v>131</v>
      </c>
      <c r="D145" s="248">
        <v>0</v>
      </c>
      <c r="E145" s="248">
        <v>0</v>
      </c>
      <c r="F145" s="248">
        <v>18000000</v>
      </c>
      <c r="G145" s="293">
        <v>4256591.72</v>
      </c>
      <c r="H145" s="278">
        <v>13743409</v>
      </c>
      <c r="I145" s="250">
        <f t="shared" si="17"/>
        <v>13743409</v>
      </c>
      <c r="K145" s="222"/>
      <c r="L145" s="222"/>
    </row>
    <row r="146" spans="1:12" s="28" customFormat="1" ht="12.75" customHeight="1" x14ac:dyDescent="0.2">
      <c r="A146" s="19">
        <v>5712011</v>
      </c>
      <c r="B146" s="19">
        <v>4213</v>
      </c>
      <c r="C146" s="20" t="s">
        <v>166</v>
      </c>
      <c r="D146" s="248">
        <v>0</v>
      </c>
      <c r="E146" s="248">
        <v>0</v>
      </c>
      <c r="F146" s="248">
        <v>0</v>
      </c>
      <c r="G146" s="293"/>
      <c r="H146" s="294">
        <v>2866098</v>
      </c>
      <c r="I146" s="250">
        <f t="shared" si="17"/>
        <v>2866098</v>
      </c>
      <c r="K146" s="222"/>
      <c r="L146" s="222"/>
    </row>
    <row r="147" spans="1:12" s="28" customFormat="1" ht="12.75" customHeight="1" x14ac:dyDescent="0.2">
      <c r="A147" s="395"/>
      <c r="B147" s="395"/>
      <c r="C147" s="10" t="s">
        <v>383</v>
      </c>
      <c r="D147" s="248"/>
      <c r="E147" s="248"/>
      <c r="F147" s="248"/>
      <c r="G147" s="293">
        <v>319651</v>
      </c>
      <c r="H147" s="396"/>
      <c r="I147" s="250">
        <f t="shared" si="17"/>
        <v>0</v>
      </c>
      <c r="K147" s="222"/>
      <c r="L147" s="222"/>
    </row>
    <row r="148" spans="1:12" s="28" customFormat="1" ht="12.75" customHeight="1" x14ac:dyDescent="0.2">
      <c r="A148" s="16"/>
      <c r="B148" s="16"/>
      <c r="C148" s="10"/>
      <c r="D148" s="248"/>
      <c r="E148" s="248"/>
      <c r="F148" s="248"/>
      <c r="G148" s="293"/>
      <c r="H148" s="278"/>
      <c r="I148" s="250">
        <f t="shared" si="17"/>
        <v>0</v>
      </c>
      <c r="K148" s="222"/>
      <c r="L148" s="222"/>
    </row>
    <row r="149" spans="1:12" s="28" customFormat="1" ht="12.75" customHeight="1" x14ac:dyDescent="0.2">
      <c r="A149" s="16"/>
      <c r="B149" s="16"/>
      <c r="C149" s="15"/>
      <c r="D149" s="248"/>
      <c r="E149" s="248"/>
      <c r="F149" s="248"/>
      <c r="G149" s="248"/>
      <c r="H149" s="278"/>
      <c r="I149" s="250">
        <f t="shared" si="17"/>
        <v>0</v>
      </c>
      <c r="K149" s="222"/>
      <c r="L149" s="222"/>
    </row>
    <row r="150" spans="1:12" s="28" customFormat="1" ht="12.75" customHeight="1" x14ac:dyDescent="0.2">
      <c r="A150" s="127"/>
      <c r="B150" s="127" t="s">
        <v>222</v>
      </c>
      <c r="C150" s="89" t="s">
        <v>208</v>
      </c>
      <c r="D150" s="276">
        <f>SUM(D141:D149)</f>
        <v>2586269.79</v>
      </c>
      <c r="E150" s="276">
        <f t="shared" ref="E150:L150" si="18">SUM(E141:E149)</f>
        <v>750000</v>
      </c>
      <c r="F150" s="276">
        <f t="shared" si="18"/>
        <v>18051520</v>
      </c>
      <c r="G150" s="276">
        <f t="shared" si="18"/>
        <v>4627762.72</v>
      </c>
      <c r="H150" s="277">
        <f t="shared" si="18"/>
        <v>17379355</v>
      </c>
      <c r="I150" s="277">
        <f t="shared" si="18"/>
        <v>17379355</v>
      </c>
      <c r="K150" s="276">
        <f t="shared" si="18"/>
        <v>0</v>
      </c>
      <c r="L150" s="276">
        <f t="shared" si="18"/>
        <v>0</v>
      </c>
    </row>
    <row r="151" spans="1:12" ht="12.75" customHeight="1" x14ac:dyDescent="0.2">
      <c r="A151" s="79"/>
      <c r="B151" s="79"/>
      <c r="C151" s="482" t="s">
        <v>203</v>
      </c>
      <c r="D151" s="80" t="s">
        <v>174</v>
      </c>
      <c r="E151" s="79" t="s">
        <v>174</v>
      </c>
      <c r="F151" s="114" t="s">
        <v>93</v>
      </c>
      <c r="G151" s="79" t="s">
        <v>173</v>
      </c>
      <c r="H151" s="116" t="s">
        <v>473</v>
      </c>
      <c r="I151" s="116" t="s">
        <v>474</v>
      </c>
      <c r="K151" s="478" t="s">
        <v>444</v>
      </c>
      <c r="L151" s="479"/>
    </row>
    <row r="152" spans="1:12" ht="12.75" customHeight="1" x14ac:dyDescent="0.2">
      <c r="A152" s="121"/>
      <c r="B152" s="121"/>
      <c r="C152" s="483"/>
      <c r="D152" s="122">
        <v>2019</v>
      </c>
      <c r="E152" s="121">
        <v>2020</v>
      </c>
      <c r="F152" s="123">
        <v>2021</v>
      </c>
      <c r="G152" s="121">
        <v>2021</v>
      </c>
      <c r="H152" s="119">
        <v>2022</v>
      </c>
      <c r="I152" s="119">
        <v>2022</v>
      </c>
      <c r="K152" s="309" t="s">
        <v>445</v>
      </c>
      <c r="L152" s="309" t="s">
        <v>446</v>
      </c>
    </row>
    <row r="153" spans="1:12" ht="12.75" customHeight="1" x14ac:dyDescent="0.2">
      <c r="A153" s="124"/>
      <c r="B153" s="124"/>
      <c r="C153" s="484"/>
      <c r="D153" s="282">
        <f t="shared" ref="D153:I153" si="19">D138+D150</f>
        <v>13016483.77</v>
      </c>
      <c r="E153" s="282">
        <f t="shared" si="19"/>
        <v>13023449.789999999</v>
      </c>
      <c r="F153" s="283">
        <f t="shared" si="19"/>
        <v>23453100</v>
      </c>
      <c r="G153" s="282">
        <f t="shared" si="19"/>
        <v>13117089.239999998</v>
      </c>
      <c r="H153" s="282">
        <f t="shared" si="19"/>
        <v>22047655</v>
      </c>
      <c r="I153" s="282">
        <f t="shared" si="19"/>
        <v>22047655</v>
      </c>
      <c r="K153" s="282">
        <f t="shared" ref="K153:L153" si="20">K138+K150</f>
        <v>0</v>
      </c>
      <c r="L153" s="282">
        <f t="shared" si="20"/>
        <v>0</v>
      </c>
    </row>
    <row r="154" spans="1:12" ht="12.75" customHeight="1" x14ac:dyDescent="0.2">
      <c r="A154" s="91"/>
      <c r="C154" s="28"/>
      <c r="D154" s="28"/>
      <c r="E154" s="28"/>
      <c r="F154" s="28"/>
      <c r="G154" s="128" t="s">
        <v>0</v>
      </c>
      <c r="H154" s="129"/>
      <c r="I154" s="129"/>
      <c r="K154" s="230"/>
      <c r="L154" s="230"/>
    </row>
    <row r="155" spans="1:12" ht="12.75" customHeight="1" x14ac:dyDescent="0.2">
      <c r="A155" s="91"/>
      <c r="C155" s="28"/>
      <c r="D155" s="28"/>
      <c r="E155" s="28"/>
      <c r="F155" s="28"/>
      <c r="G155" s="128"/>
      <c r="H155" s="129"/>
      <c r="I155" s="129"/>
      <c r="K155" s="230"/>
      <c r="L155" s="230"/>
    </row>
    <row r="156" spans="1:12" ht="12.75" customHeight="1" x14ac:dyDescent="0.2">
      <c r="A156" s="91"/>
      <c r="C156" s="28"/>
      <c r="D156" s="28"/>
      <c r="E156" s="28"/>
      <c r="F156" s="28"/>
      <c r="G156" s="128"/>
      <c r="H156" s="129"/>
      <c r="I156" s="129"/>
      <c r="K156" s="230"/>
      <c r="L156" s="230"/>
    </row>
    <row r="157" spans="1:12" ht="12.75" customHeight="1" x14ac:dyDescent="0.2">
      <c r="A157" s="91"/>
      <c r="C157" s="28"/>
      <c r="D157" s="28"/>
      <c r="E157" s="28"/>
      <c r="F157" s="28"/>
      <c r="G157" s="128"/>
      <c r="H157" s="129"/>
      <c r="I157" s="129"/>
      <c r="K157" s="230"/>
      <c r="L157" s="230"/>
    </row>
    <row r="158" spans="1:12" ht="12.75" customHeight="1" x14ac:dyDescent="0.2">
      <c r="A158" s="91"/>
      <c r="C158" s="28"/>
      <c r="D158" s="28"/>
      <c r="E158" s="28"/>
      <c r="F158" s="28"/>
      <c r="G158" s="128"/>
      <c r="H158" s="129"/>
      <c r="I158" s="129"/>
      <c r="K158" s="230"/>
      <c r="L158" s="230"/>
    </row>
    <row r="159" spans="1:12" ht="12.75" customHeight="1" x14ac:dyDescent="0.2">
      <c r="A159" s="91"/>
      <c r="C159" s="28"/>
      <c r="D159" s="28"/>
      <c r="E159" s="28"/>
      <c r="F159" s="28"/>
      <c r="G159" s="128"/>
      <c r="H159" s="129"/>
      <c r="I159" s="129"/>
      <c r="K159" s="230"/>
      <c r="L159" s="230"/>
    </row>
    <row r="160" spans="1:12" ht="12.75" customHeight="1" x14ac:dyDescent="0.2">
      <c r="A160" s="91"/>
      <c r="C160" s="28"/>
      <c r="D160" s="28"/>
      <c r="E160" s="28"/>
      <c r="F160" s="28"/>
      <c r="G160" s="128"/>
      <c r="H160" s="129"/>
      <c r="I160" s="129"/>
      <c r="K160" s="230"/>
      <c r="L160" s="230"/>
    </row>
    <row r="161" spans="1:12" ht="12.75" customHeight="1" x14ac:dyDescent="0.2">
      <c r="A161" s="91"/>
      <c r="C161" s="28"/>
      <c r="D161" s="28"/>
      <c r="E161" s="28"/>
      <c r="F161" s="28"/>
      <c r="G161" s="128"/>
      <c r="H161" s="129"/>
      <c r="I161" s="129"/>
      <c r="K161" s="230"/>
      <c r="L161" s="230"/>
    </row>
    <row r="162" spans="1:12" ht="12.75" customHeight="1" x14ac:dyDescent="0.2">
      <c r="A162" s="91"/>
      <c r="C162" s="28"/>
      <c r="D162" s="28"/>
      <c r="E162" s="28"/>
      <c r="F162" s="28"/>
      <c r="G162" s="128"/>
      <c r="H162" s="129"/>
      <c r="I162" s="129"/>
      <c r="K162" s="230"/>
      <c r="L162" s="230"/>
    </row>
    <row r="163" spans="1:12" ht="12.75" customHeight="1" x14ac:dyDescent="0.2">
      <c r="A163" s="74" t="s">
        <v>189</v>
      </c>
      <c r="K163" s="230"/>
      <c r="L163" s="136" t="s">
        <v>218</v>
      </c>
    </row>
    <row r="164" spans="1:12" ht="12.75" customHeight="1" x14ac:dyDescent="0.25">
      <c r="A164" s="445" t="s">
        <v>190</v>
      </c>
      <c r="B164" s="472"/>
      <c r="C164" s="472"/>
      <c r="D164" s="472"/>
      <c r="E164" s="472"/>
      <c r="F164" s="472"/>
      <c r="G164" s="472"/>
      <c r="H164" s="472"/>
      <c r="I164" s="472"/>
      <c r="K164" s="230"/>
      <c r="L164" s="230"/>
    </row>
    <row r="165" spans="1:12" ht="12.75" customHeight="1" x14ac:dyDescent="0.2">
      <c r="A165" s="78" t="s">
        <v>209</v>
      </c>
      <c r="K165" s="230"/>
      <c r="L165" s="230"/>
    </row>
    <row r="166" spans="1:12" ht="12.75" customHeight="1" x14ac:dyDescent="0.2">
      <c r="A166" s="79" t="s">
        <v>86</v>
      </c>
      <c r="B166" s="79" t="s">
        <v>79</v>
      </c>
      <c r="C166" s="480" t="s">
        <v>210</v>
      </c>
      <c r="D166" s="80" t="s">
        <v>174</v>
      </c>
      <c r="E166" s="79" t="s">
        <v>174</v>
      </c>
      <c r="F166" s="114" t="s">
        <v>93</v>
      </c>
      <c r="G166" s="79" t="s">
        <v>173</v>
      </c>
      <c r="H166" s="116" t="s">
        <v>473</v>
      </c>
      <c r="I166" s="116" t="s">
        <v>474</v>
      </c>
      <c r="K166" s="478" t="s">
        <v>444</v>
      </c>
      <c r="L166" s="479"/>
    </row>
    <row r="167" spans="1:12" ht="12.75" customHeight="1" x14ac:dyDescent="0.2">
      <c r="A167" s="82" t="s">
        <v>85</v>
      </c>
      <c r="B167" s="82" t="s">
        <v>85</v>
      </c>
      <c r="C167" s="481"/>
      <c r="D167" s="122">
        <v>2019</v>
      </c>
      <c r="E167" s="121">
        <v>2020</v>
      </c>
      <c r="F167" s="123">
        <v>2021</v>
      </c>
      <c r="G167" s="121">
        <v>2021</v>
      </c>
      <c r="H167" s="119">
        <v>2022</v>
      </c>
      <c r="I167" s="119">
        <v>2022</v>
      </c>
      <c r="K167" s="309" t="s">
        <v>445</v>
      </c>
      <c r="L167" s="309" t="s">
        <v>446</v>
      </c>
    </row>
    <row r="168" spans="1:12" s="28" customFormat="1" ht="12.75" customHeight="1" x14ac:dyDescent="0.2">
      <c r="A168" s="16">
        <v>6330</v>
      </c>
      <c r="B168" s="19">
        <v>4134</v>
      </c>
      <c r="C168" s="22" t="s">
        <v>72</v>
      </c>
      <c r="D168" s="248">
        <v>0</v>
      </c>
      <c r="E168" s="248">
        <v>0</v>
      </c>
      <c r="F168" s="249">
        <v>235200</v>
      </c>
      <c r="G168" s="286">
        <v>275200</v>
      </c>
      <c r="H168" s="394">
        <f>'Neinvestiční provozní výdaje'!H337</f>
        <v>536000</v>
      </c>
      <c r="I168" s="250">
        <f t="shared" ref="I168:I172" si="21">H168</f>
        <v>536000</v>
      </c>
      <c r="K168" s="222"/>
      <c r="L168" s="222"/>
    </row>
    <row r="169" spans="1:12" s="28" customFormat="1" ht="12.75" customHeight="1" x14ac:dyDescent="0.2">
      <c r="A169" s="16">
        <v>6330</v>
      </c>
      <c r="B169" s="16">
        <v>4134</v>
      </c>
      <c r="C169" s="22" t="s">
        <v>76</v>
      </c>
      <c r="D169" s="295">
        <v>2510000</v>
      </c>
      <c r="E169" s="295">
        <v>2310000</v>
      </c>
      <c r="F169" s="248">
        <v>1000000</v>
      </c>
      <c r="G169" s="293">
        <v>1280473</v>
      </c>
      <c r="H169" s="394">
        <f>'Neinvestiční provozní výdaje'!H338</f>
        <v>1200000</v>
      </c>
      <c r="I169" s="250">
        <f t="shared" si="21"/>
        <v>1200000</v>
      </c>
      <c r="K169" s="222"/>
      <c r="L169" s="222"/>
    </row>
    <row r="170" spans="1:12" s="28" customFormat="1" ht="12.75" customHeight="1" x14ac:dyDescent="0.2">
      <c r="A170" s="16">
        <v>6330</v>
      </c>
      <c r="B170" s="21">
        <v>4139</v>
      </c>
      <c r="C170" s="23" t="s">
        <v>73</v>
      </c>
      <c r="D170" s="296">
        <v>0</v>
      </c>
      <c r="E170" s="296">
        <v>0</v>
      </c>
      <c r="F170" s="297">
        <v>760000</v>
      </c>
      <c r="G170" s="298">
        <v>1615663</v>
      </c>
      <c r="H170" s="394">
        <f>'Neinvestiční provozní výdaje'!H339</f>
        <v>770000</v>
      </c>
      <c r="I170" s="250">
        <f t="shared" si="21"/>
        <v>770000</v>
      </c>
      <c r="K170" s="222"/>
      <c r="L170" s="222"/>
    </row>
    <row r="171" spans="1:12" s="28" customFormat="1" ht="12.75" customHeight="1" x14ac:dyDescent="0.2">
      <c r="A171" s="16"/>
      <c r="B171" s="16"/>
      <c r="C171" s="24"/>
      <c r="D171" s="248"/>
      <c r="E171" s="248"/>
      <c r="F171" s="248"/>
      <c r="G171" s="248"/>
      <c r="H171" s="278"/>
      <c r="I171" s="250">
        <f t="shared" si="21"/>
        <v>0</v>
      </c>
      <c r="K171" s="222"/>
      <c r="L171" s="222"/>
    </row>
    <row r="172" spans="1:12" s="28" customFormat="1" ht="12.75" customHeight="1" x14ac:dyDescent="0.2">
      <c r="A172" s="16"/>
      <c r="B172" s="16"/>
      <c r="C172" s="24"/>
      <c r="D172" s="248"/>
      <c r="E172" s="248"/>
      <c r="F172" s="248"/>
      <c r="G172" s="248"/>
      <c r="H172" s="278"/>
      <c r="I172" s="250">
        <f t="shared" si="21"/>
        <v>0</v>
      </c>
      <c r="K172" s="222"/>
      <c r="L172" s="222"/>
    </row>
    <row r="173" spans="1:12" ht="12.75" customHeight="1" x14ac:dyDescent="0.2">
      <c r="A173" s="79"/>
      <c r="B173" s="79"/>
      <c r="C173" s="489" t="s">
        <v>330</v>
      </c>
      <c r="D173" s="80" t="s">
        <v>174</v>
      </c>
      <c r="E173" s="79" t="s">
        <v>174</v>
      </c>
      <c r="F173" s="114" t="s">
        <v>93</v>
      </c>
      <c r="G173" s="79" t="s">
        <v>173</v>
      </c>
      <c r="H173" s="116" t="s">
        <v>473</v>
      </c>
      <c r="I173" s="116" t="s">
        <v>474</v>
      </c>
      <c r="K173" s="478" t="s">
        <v>444</v>
      </c>
      <c r="L173" s="479"/>
    </row>
    <row r="174" spans="1:12" ht="12.75" customHeight="1" x14ac:dyDescent="0.2">
      <c r="A174" s="121"/>
      <c r="B174" s="121"/>
      <c r="C174" s="490"/>
      <c r="D174" s="122">
        <v>2019</v>
      </c>
      <c r="E174" s="121">
        <v>2020</v>
      </c>
      <c r="F174" s="123">
        <v>2021</v>
      </c>
      <c r="G174" s="121">
        <v>2021</v>
      </c>
      <c r="H174" s="119">
        <v>2022</v>
      </c>
      <c r="I174" s="119">
        <v>2022</v>
      </c>
      <c r="K174" s="309" t="s">
        <v>445</v>
      </c>
      <c r="L174" s="309" t="s">
        <v>446</v>
      </c>
    </row>
    <row r="175" spans="1:12" ht="12.75" customHeight="1" x14ac:dyDescent="0.2">
      <c r="A175" s="124"/>
      <c r="B175" s="124"/>
      <c r="C175" s="491"/>
      <c r="D175" s="282">
        <f t="shared" ref="D175:I175" si="22">SUM(D168:D172)</f>
        <v>2510000</v>
      </c>
      <c r="E175" s="282">
        <f t="shared" si="22"/>
        <v>2310000</v>
      </c>
      <c r="F175" s="282">
        <f t="shared" si="22"/>
        <v>1995200</v>
      </c>
      <c r="G175" s="282">
        <f t="shared" si="22"/>
        <v>3171336</v>
      </c>
      <c r="H175" s="282">
        <f t="shared" si="22"/>
        <v>2506000</v>
      </c>
      <c r="I175" s="282">
        <f t="shared" si="22"/>
        <v>2506000</v>
      </c>
      <c r="K175" s="282">
        <f t="shared" ref="K175:L175" si="23">SUM(K168:K172)</f>
        <v>0</v>
      </c>
      <c r="L175" s="282">
        <f t="shared" si="23"/>
        <v>0</v>
      </c>
    </row>
    <row r="176" spans="1:12" s="28" customFormat="1" ht="12.75" customHeight="1" x14ac:dyDescent="0.2">
      <c r="A176" s="130"/>
      <c r="B176" s="130"/>
      <c r="C176" s="131"/>
      <c r="D176" s="125" t="s">
        <v>0</v>
      </c>
      <c r="E176" s="125"/>
      <c r="F176" s="125"/>
      <c r="G176" s="125"/>
      <c r="H176" s="125"/>
      <c r="I176" s="125"/>
      <c r="K176" s="231"/>
      <c r="L176" s="231"/>
    </row>
    <row r="177" spans="1:12" s="28" customFormat="1" ht="12.75" customHeight="1" x14ac:dyDescent="0.2">
      <c r="A177" s="130"/>
      <c r="B177" s="130"/>
      <c r="C177" s="131"/>
      <c r="D177" s="125"/>
      <c r="E177" s="125"/>
      <c r="F177" s="125"/>
      <c r="G177" s="125"/>
      <c r="H177" s="125"/>
      <c r="I177" s="125"/>
      <c r="K177" s="231"/>
      <c r="L177" s="231"/>
    </row>
    <row r="178" spans="1:12" ht="12.75" customHeight="1" x14ac:dyDescent="0.2">
      <c r="A178" s="79"/>
      <c r="B178" s="79"/>
      <c r="C178" s="489" t="s">
        <v>211</v>
      </c>
      <c r="D178" s="80" t="s">
        <v>174</v>
      </c>
      <c r="E178" s="79" t="s">
        <v>174</v>
      </c>
      <c r="F178" s="114" t="s">
        <v>93</v>
      </c>
      <c r="G178" s="79" t="s">
        <v>173</v>
      </c>
      <c r="H178" s="116" t="s">
        <v>473</v>
      </c>
      <c r="I178" s="116" t="s">
        <v>474</v>
      </c>
      <c r="K178" s="478" t="s">
        <v>444</v>
      </c>
      <c r="L178" s="479"/>
    </row>
    <row r="179" spans="1:12" ht="12.75" customHeight="1" x14ac:dyDescent="0.2">
      <c r="A179" s="121"/>
      <c r="B179" s="121"/>
      <c r="C179" s="490"/>
      <c r="D179" s="122">
        <v>2019</v>
      </c>
      <c r="E179" s="121">
        <v>2020</v>
      </c>
      <c r="F179" s="123">
        <v>2021</v>
      </c>
      <c r="G179" s="121">
        <v>2021</v>
      </c>
      <c r="H179" s="119">
        <v>2022</v>
      </c>
      <c r="I179" s="119">
        <v>2022</v>
      </c>
      <c r="K179" s="309" t="s">
        <v>445</v>
      </c>
      <c r="L179" s="309" t="s">
        <v>446</v>
      </c>
    </row>
    <row r="180" spans="1:12" ht="12.75" customHeight="1" x14ac:dyDescent="0.2">
      <c r="A180" s="124"/>
      <c r="B180" s="124"/>
      <c r="C180" s="491"/>
      <c r="D180" s="282">
        <f t="shared" ref="D180:I180" si="24">D34+D96+D124+D153+D175</f>
        <v>83481903.390000001</v>
      </c>
      <c r="E180" s="282">
        <f t="shared" si="24"/>
        <v>77357616.020000011</v>
      </c>
      <c r="F180" s="283">
        <f t="shared" si="24"/>
        <v>77775300</v>
      </c>
      <c r="G180" s="282">
        <f t="shared" si="24"/>
        <v>86884473.939999998</v>
      </c>
      <c r="H180" s="282">
        <f t="shared" si="24"/>
        <v>90650706</v>
      </c>
      <c r="I180" s="282">
        <f t="shared" si="24"/>
        <v>90650706</v>
      </c>
      <c r="K180" s="282">
        <f>K34+K96+K124+K153+K175</f>
        <v>0</v>
      </c>
      <c r="L180" s="282">
        <f t="shared" ref="L180" si="25">L34+L96+L124+L153+L175</f>
        <v>0</v>
      </c>
    </row>
    <row r="181" spans="1:12" s="28" customFormat="1" ht="12.75" customHeight="1" x14ac:dyDescent="0.2">
      <c r="A181" s="130"/>
      <c r="B181" s="130"/>
      <c r="C181" s="131"/>
      <c r="D181" s="125"/>
      <c r="E181" s="125"/>
      <c r="F181" s="125"/>
      <c r="G181" s="125"/>
      <c r="H181" s="125"/>
      <c r="I181" s="125"/>
      <c r="K181" s="231"/>
      <c r="L181" s="231"/>
    </row>
    <row r="182" spans="1:12" s="28" customFormat="1" ht="12.75" customHeight="1" x14ac:dyDescent="0.2">
      <c r="A182" s="79"/>
      <c r="B182" s="79"/>
      <c r="C182" s="489" t="s">
        <v>212</v>
      </c>
      <c r="D182" s="80" t="s">
        <v>174</v>
      </c>
      <c r="E182" s="79" t="s">
        <v>174</v>
      </c>
      <c r="F182" s="114" t="s">
        <v>93</v>
      </c>
      <c r="G182" s="79" t="s">
        <v>173</v>
      </c>
      <c r="H182" s="116" t="s">
        <v>473</v>
      </c>
      <c r="I182" s="116" t="s">
        <v>474</v>
      </c>
      <c r="K182" s="478" t="s">
        <v>444</v>
      </c>
      <c r="L182" s="479"/>
    </row>
    <row r="183" spans="1:12" s="28" customFormat="1" ht="12.75" customHeight="1" x14ac:dyDescent="0.2">
      <c r="A183" s="121"/>
      <c r="B183" s="121"/>
      <c r="C183" s="490"/>
      <c r="D183" s="122">
        <v>2019</v>
      </c>
      <c r="E183" s="121">
        <v>2020</v>
      </c>
      <c r="F183" s="123">
        <v>2021</v>
      </c>
      <c r="G183" s="121">
        <v>2021</v>
      </c>
      <c r="H183" s="119">
        <v>2022</v>
      </c>
      <c r="I183" s="119">
        <v>2022</v>
      </c>
      <c r="K183" s="309" t="s">
        <v>445</v>
      </c>
      <c r="L183" s="309" t="s">
        <v>446</v>
      </c>
    </row>
    <row r="184" spans="1:12" s="28" customFormat="1" ht="12.75" customHeight="1" x14ac:dyDescent="0.2">
      <c r="A184" s="124"/>
      <c r="B184" s="124"/>
      <c r="C184" s="491"/>
      <c r="D184" s="282">
        <f t="shared" ref="D184:I184" si="26">D34+D96+D124+D153</f>
        <v>80971903.390000001</v>
      </c>
      <c r="E184" s="282">
        <f t="shared" si="26"/>
        <v>75047616.020000011</v>
      </c>
      <c r="F184" s="283">
        <f t="shared" si="26"/>
        <v>75780100</v>
      </c>
      <c r="G184" s="282">
        <f t="shared" si="26"/>
        <v>83713137.939999998</v>
      </c>
      <c r="H184" s="283">
        <f t="shared" si="26"/>
        <v>88144706</v>
      </c>
      <c r="I184" s="283">
        <f t="shared" si="26"/>
        <v>88144706</v>
      </c>
      <c r="K184" s="282">
        <f>K34+K96+K124+K153</f>
        <v>0</v>
      </c>
      <c r="L184" s="282">
        <f t="shared" ref="L184" si="27">L34+L96+L124+L153</f>
        <v>0</v>
      </c>
    </row>
    <row r="185" spans="1:12" s="28" customFormat="1" ht="12.75" customHeight="1" x14ac:dyDescent="0.2">
      <c r="A185" s="130"/>
      <c r="B185" s="130"/>
      <c r="C185" s="131"/>
      <c r="D185" s="125"/>
      <c r="E185" s="125"/>
      <c r="F185" s="125"/>
      <c r="G185" s="125"/>
      <c r="H185" s="125"/>
      <c r="I185" s="125"/>
      <c r="K185" s="231"/>
      <c r="L185" s="231"/>
    </row>
    <row r="186" spans="1:12" ht="12.75" customHeight="1" x14ac:dyDescent="0.2">
      <c r="A186" s="132" t="s">
        <v>341</v>
      </c>
      <c r="B186" s="75"/>
      <c r="G186" s="133"/>
      <c r="H186" s="134"/>
      <c r="I186" s="134"/>
      <c r="K186" s="230"/>
      <c r="L186" s="230"/>
    </row>
    <row r="187" spans="1:12" ht="12.75" customHeight="1" x14ac:dyDescent="0.2">
      <c r="A187" s="79" t="s">
        <v>86</v>
      </c>
      <c r="B187" s="79" t="s">
        <v>79</v>
      </c>
      <c r="C187" s="480" t="s">
        <v>213</v>
      </c>
      <c r="D187" s="80" t="s">
        <v>174</v>
      </c>
      <c r="E187" s="79" t="s">
        <v>174</v>
      </c>
      <c r="F187" s="114" t="s">
        <v>93</v>
      </c>
      <c r="G187" s="79" t="s">
        <v>173</v>
      </c>
      <c r="H187" s="116" t="s">
        <v>473</v>
      </c>
      <c r="I187" s="116" t="s">
        <v>474</v>
      </c>
      <c r="K187" s="478" t="s">
        <v>444</v>
      </c>
      <c r="L187" s="479"/>
    </row>
    <row r="188" spans="1:12" ht="12.75" customHeight="1" x14ac:dyDescent="0.2">
      <c r="A188" s="82" t="s">
        <v>85</v>
      </c>
      <c r="B188" s="82" t="s">
        <v>85</v>
      </c>
      <c r="C188" s="481"/>
      <c r="D188" s="122">
        <v>2019</v>
      </c>
      <c r="E188" s="121">
        <v>2020</v>
      </c>
      <c r="F188" s="123">
        <v>2021</v>
      </c>
      <c r="G188" s="121">
        <v>2021</v>
      </c>
      <c r="H188" s="119">
        <v>2022</v>
      </c>
      <c r="I188" s="119">
        <v>2022</v>
      </c>
      <c r="K188" s="309" t="s">
        <v>445</v>
      </c>
      <c r="L188" s="309" t="s">
        <v>446</v>
      </c>
    </row>
    <row r="189" spans="1:12" ht="12.75" customHeight="1" x14ac:dyDescent="0.2">
      <c r="A189" s="5"/>
      <c r="B189" s="5"/>
      <c r="C189" s="4" t="s">
        <v>204</v>
      </c>
      <c r="D189" s="299">
        <f t="shared" ref="D189:I189" si="28">D13</f>
        <v>53870049.579999998</v>
      </c>
      <c r="E189" s="299">
        <f t="shared" si="28"/>
        <v>49873450.530000001</v>
      </c>
      <c r="F189" s="299">
        <f t="shared" si="28"/>
        <v>44490000</v>
      </c>
      <c r="G189" s="299">
        <f t="shared" si="28"/>
        <v>55541248.120000005</v>
      </c>
      <c r="H189" s="300">
        <f t="shared" si="28"/>
        <v>51000000</v>
      </c>
      <c r="I189" s="300">
        <f t="shared" si="28"/>
        <v>51000000</v>
      </c>
      <c r="K189" s="299">
        <f t="shared" ref="K189:L189" si="29">K13</f>
        <v>0</v>
      </c>
      <c r="L189" s="299">
        <f t="shared" si="29"/>
        <v>0</v>
      </c>
    </row>
    <row r="190" spans="1:12" ht="12.75" customHeight="1" x14ac:dyDescent="0.2">
      <c r="A190" s="5"/>
      <c r="B190" s="5"/>
      <c r="C190" s="4" t="s">
        <v>205</v>
      </c>
      <c r="D190" s="299">
        <f t="shared" ref="D190:I190" si="30">D20</f>
        <v>1808553.71</v>
      </c>
      <c r="E190" s="299">
        <f t="shared" si="30"/>
        <v>1950456.45</v>
      </c>
      <c r="F190" s="299">
        <f t="shared" si="30"/>
        <v>1200000</v>
      </c>
      <c r="G190" s="299">
        <f t="shared" si="30"/>
        <v>1887138.08</v>
      </c>
      <c r="H190" s="300">
        <f t="shared" si="30"/>
        <v>1400000</v>
      </c>
      <c r="I190" s="300">
        <f t="shared" si="30"/>
        <v>1400000</v>
      </c>
      <c r="K190" s="299">
        <f t="shared" ref="K190:L190" si="31">K20</f>
        <v>0</v>
      </c>
      <c r="L190" s="299">
        <f t="shared" si="31"/>
        <v>0</v>
      </c>
    </row>
    <row r="191" spans="1:12" ht="12.75" customHeight="1" x14ac:dyDescent="0.2">
      <c r="A191" s="5"/>
      <c r="B191" s="5"/>
      <c r="C191" s="7" t="s">
        <v>206</v>
      </c>
      <c r="D191" s="299">
        <f t="shared" ref="D191:I191" si="32">D31</f>
        <v>2577808.1</v>
      </c>
      <c r="E191" s="299">
        <f t="shared" si="32"/>
        <v>2729160.52</v>
      </c>
      <c r="F191" s="299">
        <f t="shared" si="32"/>
        <v>2375000</v>
      </c>
      <c r="G191" s="299">
        <f t="shared" si="32"/>
        <v>3017138.05</v>
      </c>
      <c r="H191" s="300">
        <f t="shared" si="32"/>
        <v>3183000</v>
      </c>
      <c r="I191" s="300">
        <f t="shared" si="32"/>
        <v>3183000</v>
      </c>
      <c r="K191" s="299">
        <f t="shared" ref="K191:L191" si="33">K31</f>
        <v>0</v>
      </c>
      <c r="L191" s="299">
        <f t="shared" si="33"/>
        <v>0</v>
      </c>
    </row>
    <row r="192" spans="1:12" s="105" customFormat="1" ht="12.75" customHeight="1" x14ac:dyDescent="0.2">
      <c r="A192" s="6"/>
      <c r="B192" s="6" t="s">
        <v>219</v>
      </c>
      <c r="C192" s="2" t="s">
        <v>195</v>
      </c>
      <c r="D192" s="276">
        <f>SUM(D189:D191)</f>
        <v>58256411.390000001</v>
      </c>
      <c r="E192" s="276">
        <f t="shared" ref="E192:H192" si="34">SUM(E189:E191)</f>
        <v>54553067.500000007</v>
      </c>
      <c r="F192" s="276">
        <f t="shared" si="34"/>
        <v>48065000</v>
      </c>
      <c r="G192" s="276">
        <f t="shared" si="34"/>
        <v>60445524.25</v>
      </c>
      <c r="H192" s="277">
        <f t="shared" si="34"/>
        <v>55583000</v>
      </c>
      <c r="I192" s="277">
        <f t="shared" ref="I192" si="35">SUM(I189:I191)</f>
        <v>55583000</v>
      </c>
      <c r="K192" s="276">
        <f t="shared" ref="K192:L192" si="36">SUM(K189:K191)</f>
        <v>0</v>
      </c>
      <c r="L192" s="276">
        <f t="shared" si="36"/>
        <v>0</v>
      </c>
    </row>
    <row r="193" spans="1:12" s="105" customFormat="1" ht="12.75" customHeight="1" x14ac:dyDescent="0.2">
      <c r="A193" s="6"/>
      <c r="B193" s="6" t="s">
        <v>220</v>
      </c>
      <c r="C193" s="2" t="s">
        <v>197</v>
      </c>
      <c r="D193" s="276">
        <f t="shared" ref="D193:I193" si="37">D96</f>
        <v>8911162.2300000004</v>
      </c>
      <c r="E193" s="276">
        <f t="shared" si="37"/>
        <v>7156513.7300000004</v>
      </c>
      <c r="F193" s="276">
        <f t="shared" si="37"/>
        <v>4262000</v>
      </c>
      <c r="G193" s="276">
        <f t="shared" si="37"/>
        <v>10034414.450000001</v>
      </c>
      <c r="H193" s="277">
        <f t="shared" si="37"/>
        <v>9350171</v>
      </c>
      <c r="I193" s="277">
        <f t="shared" si="37"/>
        <v>9350171</v>
      </c>
      <c r="K193" s="276">
        <f t="shared" ref="K193:L193" si="38">K96</f>
        <v>0</v>
      </c>
      <c r="L193" s="276">
        <f t="shared" si="38"/>
        <v>0</v>
      </c>
    </row>
    <row r="194" spans="1:12" s="105" customFormat="1" ht="12.75" customHeight="1" x14ac:dyDescent="0.2">
      <c r="A194" s="6"/>
      <c r="B194" s="6" t="s">
        <v>221</v>
      </c>
      <c r="C194" s="2" t="s">
        <v>199</v>
      </c>
      <c r="D194" s="276">
        <f>D124</f>
        <v>787846</v>
      </c>
      <c r="E194" s="276">
        <f t="shared" ref="E194:H194" si="39">E124</f>
        <v>314585</v>
      </c>
      <c r="F194" s="276">
        <f t="shared" si="39"/>
        <v>0</v>
      </c>
      <c r="G194" s="276">
        <f t="shared" si="39"/>
        <v>116110</v>
      </c>
      <c r="H194" s="277">
        <f t="shared" si="39"/>
        <v>1163880</v>
      </c>
      <c r="I194" s="277">
        <f t="shared" ref="I194" si="40">I124</f>
        <v>1163880</v>
      </c>
      <c r="K194" s="276">
        <f t="shared" ref="K194:L194" si="41">K124</f>
        <v>0</v>
      </c>
      <c r="L194" s="276">
        <f t="shared" si="41"/>
        <v>0</v>
      </c>
    </row>
    <row r="195" spans="1:12" ht="12.75" customHeight="1" x14ac:dyDescent="0.2">
      <c r="A195" s="5"/>
      <c r="B195" s="5"/>
      <c r="C195" s="1" t="s">
        <v>207</v>
      </c>
      <c r="D195" s="299">
        <f>D138</f>
        <v>10430213.98</v>
      </c>
      <c r="E195" s="299">
        <f t="shared" ref="E195:H195" si="42">E138</f>
        <v>12273449.789999999</v>
      </c>
      <c r="F195" s="299">
        <f t="shared" si="42"/>
        <v>5401580</v>
      </c>
      <c r="G195" s="299">
        <f t="shared" si="42"/>
        <v>8489326.5199999996</v>
      </c>
      <c r="H195" s="300">
        <f t="shared" si="42"/>
        <v>4668300</v>
      </c>
      <c r="I195" s="300">
        <f t="shared" ref="I195" si="43">I138</f>
        <v>4668300</v>
      </c>
      <c r="K195" s="299">
        <f t="shared" ref="K195:L195" si="44">K138</f>
        <v>0</v>
      </c>
      <c r="L195" s="299">
        <f t="shared" si="44"/>
        <v>0</v>
      </c>
    </row>
    <row r="196" spans="1:12" ht="12.75" customHeight="1" x14ac:dyDescent="0.2">
      <c r="A196" s="5"/>
      <c r="B196" s="5"/>
      <c r="C196" s="1" t="s">
        <v>208</v>
      </c>
      <c r="D196" s="299">
        <f>D150</f>
        <v>2586269.79</v>
      </c>
      <c r="E196" s="299">
        <f t="shared" ref="E196:H196" si="45">E150</f>
        <v>750000</v>
      </c>
      <c r="F196" s="299">
        <f t="shared" si="45"/>
        <v>18051520</v>
      </c>
      <c r="G196" s="299">
        <f t="shared" si="45"/>
        <v>4627762.72</v>
      </c>
      <c r="H196" s="300">
        <f t="shared" si="45"/>
        <v>17379355</v>
      </c>
      <c r="I196" s="300">
        <f t="shared" ref="I196" si="46">I150</f>
        <v>17379355</v>
      </c>
      <c r="K196" s="299">
        <f t="shared" ref="K196:L196" si="47">K150</f>
        <v>0</v>
      </c>
      <c r="L196" s="299">
        <f t="shared" si="47"/>
        <v>0</v>
      </c>
    </row>
    <row r="197" spans="1:12" s="78" customFormat="1" ht="12.75" customHeight="1" x14ac:dyDescent="0.2">
      <c r="A197" s="9"/>
      <c r="B197" s="9"/>
      <c r="C197" s="8" t="s">
        <v>203</v>
      </c>
      <c r="D197" s="301">
        <f>SUM(D195:D196)</f>
        <v>13016483.77</v>
      </c>
      <c r="E197" s="301">
        <f t="shared" ref="E197:H197" si="48">SUM(E195:E196)</f>
        <v>13023449.789999999</v>
      </c>
      <c r="F197" s="301">
        <f t="shared" si="48"/>
        <v>23453100</v>
      </c>
      <c r="G197" s="301">
        <f t="shared" si="48"/>
        <v>13117089.239999998</v>
      </c>
      <c r="H197" s="277">
        <f t="shared" si="48"/>
        <v>22047655</v>
      </c>
      <c r="I197" s="277">
        <f t="shared" ref="I197" si="49">SUM(I195:I196)</f>
        <v>22047655</v>
      </c>
      <c r="K197" s="301">
        <f t="shared" ref="K197:L197" si="50">SUM(K195:K196)</f>
        <v>0</v>
      </c>
      <c r="L197" s="301">
        <f t="shared" si="50"/>
        <v>0</v>
      </c>
    </row>
    <row r="198" spans="1:12" s="78" customFormat="1" ht="12.75" customHeight="1" x14ac:dyDescent="0.2">
      <c r="A198" s="26"/>
      <c r="B198" s="26"/>
      <c r="C198" s="27" t="s">
        <v>384</v>
      </c>
      <c r="D198" s="282">
        <f>D192+D193+D194+D197+D199</f>
        <v>83481903.390000001</v>
      </c>
      <c r="E198" s="282">
        <f t="shared" ref="E198:H198" si="51">E192+E193+E194+E197+E199</f>
        <v>77357616.020000011</v>
      </c>
      <c r="F198" s="282">
        <f t="shared" si="51"/>
        <v>77775300</v>
      </c>
      <c r="G198" s="282">
        <f t="shared" si="51"/>
        <v>86884473.939999998</v>
      </c>
      <c r="H198" s="282">
        <f t="shared" si="51"/>
        <v>90650706</v>
      </c>
      <c r="I198" s="282">
        <f t="shared" ref="I198" si="52">I192+I193+I194+I197+I199</f>
        <v>90650706</v>
      </c>
      <c r="K198" s="282">
        <f t="shared" ref="K198:L198" si="53">K192+K193+K194+K197+K199</f>
        <v>0</v>
      </c>
      <c r="L198" s="282">
        <f t="shared" si="53"/>
        <v>0</v>
      </c>
    </row>
    <row r="199" spans="1:12" ht="12.75" customHeight="1" x14ac:dyDescent="0.2">
      <c r="A199" s="5"/>
      <c r="B199" s="5"/>
      <c r="C199" s="1" t="s">
        <v>214</v>
      </c>
      <c r="D199" s="299">
        <f>D175</f>
        <v>2510000</v>
      </c>
      <c r="E199" s="299">
        <f t="shared" ref="E199:H199" si="54">E175</f>
        <v>2310000</v>
      </c>
      <c r="F199" s="299">
        <f t="shared" si="54"/>
        <v>1995200</v>
      </c>
      <c r="G199" s="299">
        <f t="shared" si="54"/>
        <v>3171336</v>
      </c>
      <c r="H199" s="300">
        <f t="shared" si="54"/>
        <v>2506000</v>
      </c>
      <c r="I199" s="300">
        <f t="shared" ref="I199" si="55">I175</f>
        <v>2506000</v>
      </c>
      <c r="K199" s="299">
        <f t="shared" ref="K199:L199" si="56">K175</f>
        <v>0</v>
      </c>
      <c r="L199" s="299">
        <f t="shared" si="56"/>
        <v>0</v>
      </c>
    </row>
    <row r="200" spans="1:12" ht="12.75" customHeight="1" x14ac:dyDescent="0.2">
      <c r="A200" s="26"/>
      <c r="B200" s="26"/>
      <c r="C200" s="27" t="s">
        <v>212</v>
      </c>
      <c r="D200" s="282">
        <f>D198-D199</f>
        <v>80971903.390000001</v>
      </c>
      <c r="E200" s="282">
        <f t="shared" ref="E200:H200" si="57">E198-E199</f>
        <v>75047616.020000011</v>
      </c>
      <c r="F200" s="282">
        <f t="shared" si="57"/>
        <v>75780100</v>
      </c>
      <c r="G200" s="282">
        <f t="shared" si="57"/>
        <v>83713137.939999998</v>
      </c>
      <c r="H200" s="282">
        <f t="shared" si="57"/>
        <v>88144706</v>
      </c>
      <c r="I200" s="282">
        <f t="shared" ref="I200" si="58">I198-I199</f>
        <v>88144706</v>
      </c>
      <c r="K200" s="282">
        <f t="shared" ref="K200:L200" si="59">K198-K199</f>
        <v>0</v>
      </c>
      <c r="L200" s="282">
        <f t="shared" si="59"/>
        <v>0</v>
      </c>
    </row>
  </sheetData>
  <sheetProtection algorithmName="SHA-512" hashValue="7skkaLfUI0z/X9QwNC+Ur47GMz562fgrcKrEf9ssbjQhdwWGTR9nwlO4J7HfYeaDYGYgjh7fIWmlqv4KyNLiWA==" saltValue="xzCcMtvVpwixl7fgsTGd0A==" spinCount="100000" sheet="1" objects="1" scenarios="1"/>
  <mergeCells count="36">
    <mergeCell ref="K178:L178"/>
    <mergeCell ref="K182:L182"/>
    <mergeCell ref="C187:C188"/>
    <mergeCell ref="C166:C167"/>
    <mergeCell ref="K4:L4"/>
    <mergeCell ref="K14:L14"/>
    <mergeCell ref="K21:L21"/>
    <mergeCell ref="K32:L32"/>
    <mergeCell ref="K58:L58"/>
    <mergeCell ref="K94:L94"/>
    <mergeCell ref="K112:L112"/>
    <mergeCell ref="K122:L122"/>
    <mergeCell ref="K127:L127"/>
    <mergeCell ref="K139:L139"/>
    <mergeCell ref="K187:L187"/>
    <mergeCell ref="K151:L151"/>
    <mergeCell ref="K166:L166"/>
    <mergeCell ref="K173:L173"/>
    <mergeCell ref="A2:I2"/>
    <mergeCell ref="A110:I110"/>
    <mergeCell ref="C173:C175"/>
    <mergeCell ref="C178:C180"/>
    <mergeCell ref="C182:C184"/>
    <mergeCell ref="A164:I164"/>
    <mergeCell ref="C127:C128"/>
    <mergeCell ref="C139:C140"/>
    <mergeCell ref="C151:C153"/>
    <mergeCell ref="C4:C5"/>
    <mergeCell ref="C14:C15"/>
    <mergeCell ref="C21:C22"/>
    <mergeCell ref="C32:C34"/>
    <mergeCell ref="A56:I56"/>
    <mergeCell ref="C58:C59"/>
    <mergeCell ref="C94:C96"/>
    <mergeCell ref="C112:C113"/>
    <mergeCell ref="C122:C124"/>
  </mergeCells>
  <pageMargins left="0.11811023622047245" right="0.11811023622047245" top="0.39370078740157483" bottom="0.39370078740157483" header="0.31496062992125984" footer="0.31496062992125984"/>
  <pageSetup paperSize="9" scale="8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M379"/>
  <sheetViews>
    <sheetView workbookViewId="0">
      <selection activeCell="M1" sqref="M1"/>
    </sheetView>
  </sheetViews>
  <sheetFormatPr defaultColWidth="9.140625" defaultRowHeight="15" x14ac:dyDescent="0.25"/>
  <cols>
    <col min="1" max="1" width="18.7109375" style="173" customWidth="1"/>
    <col min="2" max="2" width="7.85546875" style="173" customWidth="1"/>
    <col min="3" max="3" width="48.7109375" style="174" customWidth="1"/>
    <col min="4" max="5" width="12.7109375" style="174" customWidth="1"/>
    <col min="6" max="6" width="13" style="174" customWidth="1"/>
    <col min="7" max="7" width="12.7109375" style="175" customWidth="1"/>
    <col min="8" max="9" width="13" style="175" customWidth="1"/>
    <col min="10" max="10" width="1.7109375" style="174" customWidth="1"/>
    <col min="11" max="12" width="12.7109375" style="196" customWidth="1"/>
    <col min="13" max="13" width="13" style="346" bestFit="1" customWidth="1"/>
    <col min="14" max="16384" width="9.140625" style="174"/>
  </cols>
  <sheetData>
    <row r="1" spans="1:13" s="12" customFormat="1" ht="12.75" customHeight="1" x14ac:dyDescent="0.2">
      <c r="A1" s="135" t="s">
        <v>189</v>
      </c>
      <c r="B1" s="75"/>
      <c r="K1" s="196"/>
      <c r="L1" s="196" t="s">
        <v>215</v>
      </c>
      <c r="M1" s="401"/>
    </row>
    <row r="2" spans="1:13" s="12" customFormat="1" ht="12.75" customHeight="1" x14ac:dyDescent="0.2">
      <c r="A2" s="492" t="s">
        <v>402</v>
      </c>
      <c r="B2" s="493"/>
      <c r="C2" s="493"/>
      <c r="D2" s="493"/>
      <c r="E2" s="493"/>
      <c r="F2" s="493"/>
      <c r="G2" s="493"/>
      <c r="H2" s="493"/>
      <c r="I2" s="493"/>
      <c r="K2" s="196"/>
      <c r="L2" s="196"/>
      <c r="M2" s="336"/>
    </row>
    <row r="3" spans="1:13" s="12" customFormat="1" ht="12.75" customHeight="1" x14ac:dyDescent="0.2">
      <c r="A3" s="137"/>
      <c r="B3" s="75"/>
      <c r="K3" s="196"/>
      <c r="L3" s="196"/>
      <c r="M3" s="336"/>
    </row>
    <row r="4" spans="1:13" s="12" customFormat="1" ht="12.75" customHeight="1" x14ac:dyDescent="0.2">
      <c r="A4" s="79" t="s">
        <v>86</v>
      </c>
      <c r="B4" s="496" t="s">
        <v>373</v>
      </c>
      <c r="C4" s="480" t="s">
        <v>403</v>
      </c>
      <c r="D4" s="80" t="s">
        <v>174</v>
      </c>
      <c r="E4" s="79" t="s">
        <v>174</v>
      </c>
      <c r="F4" s="114" t="s">
        <v>93</v>
      </c>
      <c r="G4" s="115" t="s">
        <v>173</v>
      </c>
      <c r="H4" s="116" t="s">
        <v>473</v>
      </c>
      <c r="I4" s="116" t="s">
        <v>474</v>
      </c>
      <c r="K4" s="478" t="s">
        <v>444</v>
      </c>
      <c r="L4" s="479"/>
      <c r="M4" s="336"/>
    </row>
    <row r="5" spans="1:13" s="12" customFormat="1" ht="12.75" customHeight="1" x14ac:dyDescent="0.2">
      <c r="A5" s="82" t="s">
        <v>85</v>
      </c>
      <c r="B5" s="497"/>
      <c r="C5" s="509"/>
      <c r="D5" s="83">
        <v>2019</v>
      </c>
      <c r="E5" s="118">
        <v>2020</v>
      </c>
      <c r="F5" s="117">
        <v>2021</v>
      </c>
      <c r="G5" s="118">
        <v>2021</v>
      </c>
      <c r="H5" s="119">
        <v>2022</v>
      </c>
      <c r="I5" s="119">
        <v>2022</v>
      </c>
      <c r="K5" s="309" t="s">
        <v>445</v>
      </c>
      <c r="L5" s="309" t="s">
        <v>446</v>
      </c>
      <c r="M5" s="336"/>
    </row>
    <row r="6" spans="1:13" s="12" customFormat="1" ht="12.75" customHeight="1" x14ac:dyDescent="0.25">
      <c r="A6" s="104"/>
      <c r="B6" s="104"/>
      <c r="C6" s="97" t="s">
        <v>301</v>
      </c>
      <c r="D6" s="494"/>
      <c r="E6" s="495"/>
      <c r="F6" s="495"/>
      <c r="G6" s="495"/>
      <c r="H6" s="495"/>
      <c r="I6" s="495"/>
      <c r="K6" s="477"/>
      <c r="L6" s="513"/>
      <c r="M6" s="336"/>
    </row>
    <row r="7" spans="1:13" s="12" customFormat="1" ht="12.75" customHeight="1" x14ac:dyDescent="0.2">
      <c r="A7" s="11" t="s">
        <v>0</v>
      </c>
      <c r="B7" s="11"/>
      <c r="C7" s="95" t="s">
        <v>102</v>
      </c>
      <c r="D7" s="423">
        <v>2664760</v>
      </c>
      <c r="E7" s="423">
        <v>2513541.88</v>
      </c>
      <c r="F7" s="237">
        <v>2700000</v>
      </c>
      <c r="G7" s="238">
        <v>2598107</v>
      </c>
      <c r="H7" s="239">
        <v>2815000</v>
      </c>
      <c r="I7" s="223">
        <f>H7</f>
        <v>2815000</v>
      </c>
      <c r="K7" s="220"/>
      <c r="L7" s="220"/>
      <c r="M7" s="336"/>
    </row>
    <row r="8" spans="1:13" s="12" customFormat="1" ht="12.75" customHeight="1" x14ac:dyDescent="0.2">
      <c r="A8" s="11" t="s">
        <v>0</v>
      </c>
      <c r="B8" s="11"/>
      <c r="C8" s="95" t="s">
        <v>90</v>
      </c>
      <c r="D8" s="220"/>
      <c r="E8" s="220"/>
      <c r="F8" s="221">
        <v>15000</v>
      </c>
      <c r="G8" s="222">
        <v>680</v>
      </c>
      <c r="H8" s="223">
        <v>15000</v>
      </c>
      <c r="I8" s="223">
        <f t="shared" ref="I8:I11" si="0">H8</f>
        <v>15000</v>
      </c>
      <c r="K8" s="220"/>
      <c r="L8" s="220"/>
      <c r="M8" s="336"/>
    </row>
    <row r="9" spans="1:13" s="12" customFormat="1" ht="12.75" customHeight="1" x14ac:dyDescent="0.2">
      <c r="A9" s="11" t="s">
        <v>0</v>
      </c>
      <c r="B9" s="11"/>
      <c r="C9" s="95" t="s">
        <v>39</v>
      </c>
      <c r="D9" s="220"/>
      <c r="E9" s="220"/>
      <c r="F9" s="221">
        <v>0</v>
      </c>
      <c r="G9" s="222"/>
      <c r="H9" s="223">
        <v>0</v>
      </c>
      <c r="I9" s="223">
        <f t="shared" si="0"/>
        <v>0</v>
      </c>
      <c r="K9" s="220"/>
      <c r="L9" s="220"/>
      <c r="M9" s="336"/>
    </row>
    <row r="10" spans="1:13" s="12" customFormat="1" ht="12.75" customHeight="1" x14ac:dyDescent="0.2">
      <c r="A10" s="11"/>
      <c r="B10" s="11"/>
      <c r="C10" s="95"/>
      <c r="D10" s="220"/>
      <c r="E10" s="220"/>
      <c r="F10" s="221"/>
      <c r="G10" s="222"/>
      <c r="H10" s="223"/>
      <c r="I10" s="223">
        <f t="shared" si="0"/>
        <v>0</v>
      </c>
      <c r="K10" s="220"/>
      <c r="L10" s="220"/>
      <c r="M10" s="336"/>
    </row>
    <row r="11" spans="1:13" s="12" customFormat="1" ht="12.75" customHeight="1" x14ac:dyDescent="0.2">
      <c r="A11" s="11"/>
      <c r="B11" s="11"/>
      <c r="C11" s="95"/>
      <c r="D11" s="220"/>
      <c r="E11" s="220"/>
      <c r="F11" s="221"/>
      <c r="G11" s="222"/>
      <c r="H11" s="223"/>
      <c r="I11" s="223">
        <f t="shared" si="0"/>
        <v>0</v>
      </c>
      <c r="K11" s="220"/>
      <c r="L11" s="220"/>
      <c r="M11" s="336"/>
    </row>
    <row r="12" spans="1:13" s="28" customFormat="1" ht="12.75" customHeight="1" x14ac:dyDescent="0.2">
      <c r="A12" s="138">
        <v>6112</v>
      </c>
      <c r="B12" s="138">
        <v>611</v>
      </c>
      <c r="C12" s="139" t="s">
        <v>300</v>
      </c>
      <c r="D12" s="224">
        <f t="shared" ref="D12:E12" si="1">SUM(D7:D11)</f>
        <v>2664760</v>
      </c>
      <c r="E12" s="224">
        <f t="shared" si="1"/>
        <v>2513541.88</v>
      </c>
      <c r="F12" s="224">
        <f>SUM(F7:F11)</f>
        <v>2715000</v>
      </c>
      <c r="G12" s="224">
        <f t="shared" ref="G12" si="2">SUM(G7:G11)</f>
        <v>2598787</v>
      </c>
      <c r="H12" s="224">
        <f>SUM(H7:H11)</f>
        <v>2830000</v>
      </c>
      <c r="I12" s="224">
        <f>SUM(I7:I11)</f>
        <v>2830000</v>
      </c>
      <c r="K12" s="224">
        <f t="shared" ref="K12:L12" si="3">SUM(K7:K11)</f>
        <v>0</v>
      </c>
      <c r="L12" s="224">
        <f t="shared" si="3"/>
        <v>0</v>
      </c>
      <c r="M12" s="337"/>
    </row>
    <row r="13" spans="1:13" s="28" customFormat="1" ht="12.75" customHeight="1" x14ac:dyDescent="0.2">
      <c r="A13" s="140"/>
      <c r="B13" s="140"/>
      <c r="C13" s="141"/>
      <c r="D13" s="225"/>
      <c r="E13" s="225"/>
      <c r="F13" s="225"/>
      <c r="G13" s="225"/>
      <c r="H13" s="225"/>
      <c r="I13" s="225"/>
      <c r="K13" s="231"/>
      <c r="L13" s="231"/>
      <c r="M13" s="337"/>
    </row>
    <row r="14" spans="1:13" s="12" customFormat="1" ht="12.75" customHeight="1" x14ac:dyDescent="0.25">
      <c r="A14" s="104"/>
      <c r="B14" s="104"/>
      <c r="C14" s="97" t="s">
        <v>302</v>
      </c>
      <c r="D14" s="510"/>
      <c r="E14" s="511"/>
      <c r="F14" s="511"/>
      <c r="G14" s="511"/>
      <c r="H14" s="511"/>
      <c r="I14" s="511"/>
      <c r="K14" s="512"/>
      <c r="L14" s="511"/>
      <c r="M14" s="336"/>
    </row>
    <row r="15" spans="1:13" s="12" customFormat="1" ht="12.75" customHeight="1" x14ac:dyDescent="0.2">
      <c r="A15" s="11" t="s">
        <v>0</v>
      </c>
      <c r="B15" s="11"/>
      <c r="C15" s="95" t="s">
        <v>223</v>
      </c>
      <c r="D15" s="423"/>
      <c r="E15" s="423"/>
      <c r="F15" s="237">
        <v>60547.99</v>
      </c>
      <c r="G15" s="238">
        <v>60547.99</v>
      </c>
      <c r="H15" s="239" t="s">
        <v>0</v>
      </c>
      <c r="I15" s="223" t="str">
        <f t="shared" ref="I15:I17" si="4">H15</f>
        <v xml:space="preserve"> </v>
      </c>
      <c r="K15" s="220"/>
      <c r="L15" s="220"/>
      <c r="M15" s="336"/>
    </row>
    <row r="16" spans="1:13" s="12" customFormat="1" ht="12.75" customHeight="1" x14ac:dyDescent="0.2">
      <c r="A16" s="11"/>
      <c r="B16" s="11"/>
      <c r="C16" s="106" t="s">
        <v>144</v>
      </c>
      <c r="D16" s="220"/>
      <c r="E16" s="220"/>
      <c r="F16" s="221"/>
      <c r="G16" s="222"/>
      <c r="H16" s="223">
        <v>17496.37</v>
      </c>
      <c r="I16" s="223">
        <f t="shared" si="4"/>
        <v>17496.37</v>
      </c>
      <c r="K16" s="220"/>
      <c r="L16" s="220"/>
      <c r="M16" s="336"/>
    </row>
    <row r="17" spans="1:13" s="12" customFormat="1" ht="12.75" customHeight="1" x14ac:dyDescent="0.2">
      <c r="A17" s="11" t="s">
        <v>0</v>
      </c>
      <c r="B17" s="11"/>
      <c r="C17" s="95" t="s">
        <v>441</v>
      </c>
      <c r="D17" s="220">
        <v>258960.52</v>
      </c>
      <c r="E17" s="220">
        <v>28487.16</v>
      </c>
      <c r="F17" s="221"/>
      <c r="G17" s="222"/>
      <c r="H17" s="223"/>
      <c r="I17" s="223">
        <f t="shared" si="4"/>
        <v>0</v>
      </c>
      <c r="K17" s="220"/>
      <c r="L17" s="220"/>
      <c r="M17" s="336"/>
    </row>
    <row r="18" spans="1:13" s="28" customFormat="1" ht="12.75" customHeight="1" x14ac:dyDescent="0.2">
      <c r="A18" s="138">
        <v>6402</v>
      </c>
      <c r="B18" s="138"/>
      <c r="C18" s="139" t="s">
        <v>303</v>
      </c>
      <c r="D18" s="224">
        <f t="shared" ref="D18:I18" si="5">SUM(D15:D17)</f>
        <v>258960.52</v>
      </c>
      <c r="E18" s="224">
        <f t="shared" si="5"/>
        <v>28487.16</v>
      </c>
      <c r="F18" s="224">
        <f t="shared" si="5"/>
        <v>60547.99</v>
      </c>
      <c r="G18" s="224">
        <f t="shared" si="5"/>
        <v>60547.99</v>
      </c>
      <c r="H18" s="224">
        <f t="shared" si="5"/>
        <v>17496.37</v>
      </c>
      <c r="I18" s="224">
        <f t="shared" si="5"/>
        <v>17496.37</v>
      </c>
      <c r="K18" s="224">
        <f t="shared" ref="K18:L18" si="6">SUM(K15:K17)</f>
        <v>0</v>
      </c>
      <c r="L18" s="224">
        <f t="shared" si="6"/>
        <v>0</v>
      </c>
      <c r="M18" s="337"/>
    </row>
    <row r="19" spans="1:13" s="28" customFormat="1" ht="12.75" customHeight="1" x14ac:dyDescent="0.2">
      <c r="A19" s="140"/>
      <c r="B19" s="140"/>
      <c r="C19" s="141"/>
      <c r="D19" s="225"/>
      <c r="E19" s="225"/>
      <c r="F19" s="225"/>
      <c r="G19" s="225"/>
      <c r="H19" s="225"/>
      <c r="I19" s="225"/>
      <c r="K19" s="231"/>
      <c r="L19" s="231"/>
      <c r="M19" s="337"/>
    </row>
    <row r="20" spans="1:13" s="12" customFormat="1" ht="12.75" customHeight="1" x14ac:dyDescent="0.25">
      <c r="A20" s="104"/>
      <c r="B20" s="104"/>
      <c r="C20" s="97" t="s">
        <v>224</v>
      </c>
      <c r="D20" s="510"/>
      <c r="E20" s="511"/>
      <c r="F20" s="511"/>
      <c r="G20" s="511"/>
      <c r="H20" s="511"/>
      <c r="I20" s="511"/>
      <c r="K20" s="512"/>
      <c r="L20" s="511"/>
      <c r="M20" s="336"/>
    </row>
    <row r="21" spans="1:13" s="12" customFormat="1" ht="12.75" customHeight="1" x14ac:dyDescent="0.2">
      <c r="A21" s="11" t="s">
        <v>0</v>
      </c>
      <c r="B21" s="11" t="s">
        <v>0</v>
      </c>
      <c r="C21" s="95" t="s">
        <v>9</v>
      </c>
      <c r="D21" s="423">
        <v>1995500.82</v>
      </c>
      <c r="E21" s="423">
        <v>2433796</v>
      </c>
      <c r="F21" s="237">
        <v>1647000</v>
      </c>
      <c r="G21" s="238">
        <v>3605574.96</v>
      </c>
      <c r="H21" s="239">
        <v>2720000</v>
      </c>
      <c r="I21" s="223">
        <f t="shared" ref="I21:I23" si="7">H21</f>
        <v>2720000</v>
      </c>
      <c r="K21" s="417"/>
      <c r="L21" s="417"/>
      <c r="M21" s="336"/>
    </row>
    <row r="22" spans="1:13" s="12" customFormat="1" ht="12.75" customHeight="1" x14ac:dyDescent="0.2">
      <c r="A22" s="11"/>
      <c r="B22" s="11"/>
      <c r="C22" s="95"/>
      <c r="D22" s="417"/>
      <c r="E22" s="417"/>
      <c r="F22" s="221"/>
      <c r="G22" s="222"/>
      <c r="H22" s="223"/>
      <c r="I22" s="223">
        <f t="shared" si="7"/>
        <v>0</v>
      </c>
      <c r="K22" s="417"/>
      <c r="L22" s="417"/>
      <c r="M22" s="336"/>
    </row>
    <row r="23" spans="1:13" s="12" customFormat="1" ht="12.75" customHeight="1" x14ac:dyDescent="0.2">
      <c r="A23" s="96"/>
      <c r="B23" s="96"/>
      <c r="C23" s="106"/>
      <c r="D23" s="226"/>
      <c r="E23" s="226"/>
      <c r="F23" s="227"/>
      <c r="G23" s="228"/>
      <c r="H23" s="229"/>
      <c r="I23" s="223">
        <f t="shared" si="7"/>
        <v>0</v>
      </c>
      <c r="K23" s="417"/>
      <c r="L23" s="417"/>
      <c r="M23" s="336"/>
    </row>
    <row r="24" spans="1:13" s="12" customFormat="1" ht="12.75" customHeight="1" x14ac:dyDescent="0.2">
      <c r="A24" s="347">
        <v>1032</v>
      </c>
      <c r="B24" s="347">
        <v>40</v>
      </c>
      <c r="C24" s="348" t="s">
        <v>225</v>
      </c>
      <c r="D24" s="349">
        <f t="shared" ref="D24:E24" si="8">SUM(D21:D23)</f>
        <v>1995500.82</v>
      </c>
      <c r="E24" s="349">
        <f t="shared" si="8"/>
        <v>2433796</v>
      </c>
      <c r="F24" s="349">
        <f>SUM(F21:F23)</f>
        <v>1647000</v>
      </c>
      <c r="G24" s="349">
        <f t="shared" ref="G24:L24" si="9">SUM(G21:G23)</f>
        <v>3605574.96</v>
      </c>
      <c r="H24" s="349">
        <f t="shared" si="9"/>
        <v>2720000</v>
      </c>
      <c r="I24" s="349">
        <f t="shared" si="9"/>
        <v>2720000</v>
      </c>
      <c r="K24" s="349">
        <f t="shared" si="9"/>
        <v>0</v>
      </c>
      <c r="L24" s="349">
        <f t="shared" si="9"/>
        <v>0</v>
      </c>
      <c r="M24" s="336"/>
    </row>
    <row r="25" spans="1:13" s="12" customFormat="1" ht="12.75" customHeight="1" x14ac:dyDescent="0.2">
      <c r="A25" s="320"/>
      <c r="B25" s="144"/>
      <c r="C25" s="145"/>
      <c r="D25" s="230"/>
      <c r="E25" s="230"/>
      <c r="F25" s="230" t="s">
        <v>0</v>
      </c>
      <c r="G25" s="231"/>
      <c r="H25" s="231"/>
      <c r="I25" s="321"/>
      <c r="J25" s="147"/>
      <c r="K25" s="325"/>
      <c r="L25" s="326"/>
      <c r="M25" s="336"/>
    </row>
    <row r="26" spans="1:13" s="12" customFormat="1" ht="12.75" customHeight="1" x14ac:dyDescent="0.25">
      <c r="A26" s="104"/>
      <c r="B26" s="104"/>
      <c r="C26" s="97" t="s">
        <v>50</v>
      </c>
      <c r="D26" s="494"/>
      <c r="E26" s="495"/>
      <c r="F26" s="495"/>
      <c r="G26" s="495"/>
      <c r="H26" s="495"/>
      <c r="I26" s="495"/>
      <c r="K26" s="512"/>
      <c r="L26" s="511"/>
      <c r="M26" s="336"/>
    </row>
    <row r="27" spans="1:13" s="12" customFormat="1" ht="12.75" customHeight="1" x14ac:dyDescent="0.2">
      <c r="A27" s="11" t="s">
        <v>0</v>
      </c>
      <c r="B27" s="11" t="s">
        <v>0</v>
      </c>
      <c r="C27" s="95" t="s">
        <v>10</v>
      </c>
      <c r="D27" s="417">
        <v>203280</v>
      </c>
      <c r="E27" s="417">
        <v>243210</v>
      </c>
      <c r="F27" s="221">
        <v>205000</v>
      </c>
      <c r="G27" s="222">
        <v>246900</v>
      </c>
      <c r="H27" s="223">
        <v>250000</v>
      </c>
      <c r="I27" s="223">
        <f t="shared" ref="I27:I30" si="10">H27</f>
        <v>250000</v>
      </c>
      <c r="K27" s="417"/>
      <c r="L27" s="417"/>
      <c r="M27" s="336"/>
    </row>
    <row r="28" spans="1:13" s="12" customFormat="1" ht="12.75" customHeight="1" x14ac:dyDescent="0.2">
      <c r="A28" s="11"/>
      <c r="B28" s="11"/>
      <c r="C28" s="146" t="s">
        <v>140</v>
      </c>
      <c r="D28" s="232">
        <v>461035</v>
      </c>
      <c r="E28" s="232">
        <v>313242</v>
      </c>
      <c r="F28" s="221">
        <v>100000</v>
      </c>
      <c r="G28" s="222">
        <v>60890</v>
      </c>
      <c r="H28" s="223">
        <v>350000</v>
      </c>
      <c r="I28" s="223">
        <f t="shared" si="10"/>
        <v>350000</v>
      </c>
      <c r="K28" s="417"/>
      <c r="L28" s="417"/>
      <c r="M28" s="336"/>
    </row>
    <row r="29" spans="1:13" s="12" customFormat="1" ht="12.75" customHeight="1" x14ac:dyDescent="0.2">
      <c r="A29" s="11" t="s">
        <v>0</v>
      </c>
      <c r="B29" s="11"/>
      <c r="C29" s="95"/>
      <c r="D29" s="417"/>
      <c r="E29" s="417"/>
      <c r="F29" s="221"/>
      <c r="G29" s="222"/>
      <c r="H29" s="223" t="s">
        <v>0</v>
      </c>
      <c r="I29" s="223" t="str">
        <f t="shared" si="10"/>
        <v xml:space="preserve"> </v>
      </c>
      <c r="K29" s="417"/>
      <c r="L29" s="417"/>
      <c r="M29" s="336"/>
    </row>
    <row r="30" spans="1:13" s="12" customFormat="1" ht="12.75" customHeight="1" x14ac:dyDescent="0.2">
      <c r="A30" s="11" t="s">
        <v>0</v>
      </c>
      <c r="B30" s="11"/>
      <c r="C30" s="95"/>
      <c r="D30" s="417"/>
      <c r="E30" s="417"/>
      <c r="F30" s="221"/>
      <c r="G30" s="222"/>
      <c r="H30" s="223"/>
      <c r="I30" s="223">
        <f t="shared" si="10"/>
        <v>0</v>
      </c>
      <c r="K30" s="417"/>
      <c r="L30" s="417"/>
      <c r="M30" s="336"/>
    </row>
    <row r="31" spans="1:13" s="12" customFormat="1" ht="12.75" customHeight="1" x14ac:dyDescent="0.2">
      <c r="A31" s="347">
        <v>1036</v>
      </c>
      <c r="B31" s="347">
        <v>40</v>
      </c>
      <c r="C31" s="348" t="s">
        <v>226</v>
      </c>
      <c r="D31" s="349">
        <f t="shared" ref="D31:E31" si="11">SUM(D27:D30)</f>
        <v>664315</v>
      </c>
      <c r="E31" s="349">
        <f t="shared" si="11"/>
        <v>556452</v>
      </c>
      <c r="F31" s="349">
        <f>SUM(F27:F30)</f>
        <v>305000</v>
      </c>
      <c r="G31" s="349">
        <f t="shared" ref="G31:H31" si="12">SUM(G27:G30)</f>
        <v>307790</v>
      </c>
      <c r="H31" s="349">
        <f t="shared" si="12"/>
        <v>600000</v>
      </c>
      <c r="I31" s="349">
        <f t="shared" ref="I31" si="13">SUM(I27:I30)</f>
        <v>600000</v>
      </c>
      <c r="K31" s="349">
        <f t="shared" ref="K31:L31" si="14">SUM(K27:K30)</f>
        <v>0</v>
      </c>
      <c r="L31" s="349">
        <f t="shared" si="14"/>
        <v>0</v>
      </c>
      <c r="M31" s="336"/>
    </row>
    <row r="32" spans="1:13" s="12" customFormat="1" ht="12.75" customHeight="1" x14ac:dyDescent="0.2">
      <c r="A32" s="138"/>
      <c r="B32" s="138"/>
      <c r="C32" s="143" t="s">
        <v>304</v>
      </c>
      <c r="D32" s="224">
        <f t="shared" ref="D32:E32" si="15">D24+D31</f>
        <v>2659815.8200000003</v>
      </c>
      <c r="E32" s="224">
        <f t="shared" si="15"/>
        <v>2990248</v>
      </c>
      <c r="F32" s="224">
        <f>F24+F31</f>
        <v>1952000</v>
      </c>
      <c r="G32" s="224">
        <f t="shared" ref="G32:H32" si="16">G24+G31</f>
        <v>3913364.96</v>
      </c>
      <c r="H32" s="224">
        <f t="shared" si="16"/>
        <v>3320000</v>
      </c>
      <c r="I32" s="224">
        <f t="shared" ref="I32" si="17">I24+I31</f>
        <v>3320000</v>
      </c>
      <c r="K32" s="224">
        <f t="shared" ref="K32:L32" si="18">K24+K31</f>
        <v>0</v>
      </c>
      <c r="L32" s="224">
        <f t="shared" si="18"/>
        <v>0</v>
      </c>
      <c r="M32" s="336"/>
    </row>
    <row r="33" spans="1:13" s="147" customFormat="1" ht="12.75" customHeight="1" x14ac:dyDescent="0.2">
      <c r="A33" s="144"/>
      <c r="B33" s="144"/>
      <c r="C33" s="145"/>
      <c r="D33" s="230"/>
      <c r="E33" s="230"/>
      <c r="F33" s="230" t="s">
        <v>0</v>
      </c>
      <c r="G33" s="231"/>
      <c r="H33" s="231"/>
      <c r="I33" s="231"/>
      <c r="K33" s="230"/>
      <c r="L33" s="230"/>
      <c r="M33" s="338"/>
    </row>
    <row r="34" spans="1:13" s="28" customFormat="1" ht="12.75" customHeight="1" x14ac:dyDescent="0.25">
      <c r="A34" s="104"/>
      <c r="B34" s="104"/>
      <c r="C34" s="97" t="s">
        <v>306</v>
      </c>
      <c r="D34" s="494"/>
      <c r="E34" s="495"/>
      <c r="F34" s="495"/>
      <c r="G34" s="495"/>
      <c r="H34" s="495"/>
      <c r="I34" s="495"/>
      <c r="K34" s="512"/>
      <c r="L34" s="511"/>
      <c r="M34" s="337"/>
    </row>
    <row r="35" spans="1:13" s="12" customFormat="1" ht="12.75" customHeight="1" x14ac:dyDescent="0.2">
      <c r="A35" s="14" t="s">
        <v>0</v>
      </c>
      <c r="B35" s="14" t="s">
        <v>0</v>
      </c>
      <c r="C35" s="103" t="s">
        <v>11</v>
      </c>
      <c r="D35" s="221">
        <v>119156</v>
      </c>
      <c r="E35" s="221">
        <v>56609</v>
      </c>
      <c r="F35" s="221">
        <v>65000</v>
      </c>
      <c r="G35" s="222">
        <v>36552</v>
      </c>
      <c r="H35" s="244">
        <v>100000</v>
      </c>
      <c r="I35" s="223">
        <f t="shared" ref="I35:I37" si="19">H35</f>
        <v>100000</v>
      </c>
      <c r="K35" s="220"/>
      <c r="L35" s="220"/>
      <c r="M35" s="336"/>
    </row>
    <row r="36" spans="1:13" s="12" customFormat="1" ht="12.75" customHeight="1" x14ac:dyDescent="0.2">
      <c r="A36" s="14"/>
      <c r="B36" s="14"/>
      <c r="C36" s="103"/>
      <c r="D36" s="221"/>
      <c r="E36" s="221"/>
      <c r="F36" s="221"/>
      <c r="G36" s="222"/>
      <c r="H36" s="223"/>
      <c r="I36" s="223">
        <f t="shared" si="19"/>
        <v>0</v>
      </c>
      <c r="K36" s="220"/>
      <c r="L36" s="220"/>
      <c r="M36" s="336"/>
    </row>
    <row r="37" spans="1:13" s="12" customFormat="1" ht="12.75" customHeight="1" x14ac:dyDescent="0.2">
      <c r="A37" s="14"/>
      <c r="B37" s="14"/>
      <c r="C37" s="103"/>
      <c r="D37" s="221"/>
      <c r="E37" s="221"/>
      <c r="F37" s="221"/>
      <c r="G37" s="222"/>
      <c r="H37" s="223"/>
      <c r="I37" s="223">
        <f t="shared" si="19"/>
        <v>0</v>
      </c>
      <c r="K37" s="220"/>
      <c r="L37" s="220"/>
      <c r="M37" s="336"/>
    </row>
    <row r="38" spans="1:13" s="12" customFormat="1" ht="12.75" customHeight="1" x14ac:dyDescent="0.2">
      <c r="A38" s="138">
        <v>3349</v>
      </c>
      <c r="B38" s="138">
        <v>111</v>
      </c>
      <c r="C38" s="143" t="s">
        <v>307</v>
      </c>
      <c r="D38" s="224">
        <f t="shared" ref="D38:E38" si="20">SUM(D35:D37)</f>
        <v>119156</v>
      </c>
      <c r="E38" s="224">
        <f t="shared" si="20"/>
        <v>56609</v>
      </c>
      <c r="F38" s="224">
        <f>SUM(F35:F37)</f>
        <v>65000</v>
      </c>
      <c r="G38" s="224">
        <f t="shared" ref="G38:L38" si="21">SUM(G35:G37)</f>
        <v>36552</v>
      </c>
      <c r="H38" s="224">
        <f t="shared" si="21"/>
        <v>100000</v>
      </c>
      <c r="I38" s="224">
        <f t="shared" si="21"/>
        <v>100000</v>
      </c>
      <c r="K38" s="224">
        <f t="shared" si="21"/>
        <v>0</v>
      </c>
      <c r="L38" s="224">
        <f t="shared" si="21"/>
        <v>0</v>
      </c>
      <c r="M38" s="336"/>
    </row>
    <row r="39" spans="1:13" s="28" customFormat="1" ht="12.75" customHeight="1" x14ac:dyDescent="0.2">
      <c r="A39" s="140"/>
      <c r="B39" s="140"/>
      <c r="C39" s="148"/>
      <c r="D39" s="142"/>
      <c r="E39" s="142"/>
      <c r="F39" s="142"/>
      <c r="G39" s="142"/>
      <c r="H39" s="142"/>
      <c r="I39" s="142"/>
      <c r="K39" s="231"/>
      <c r="L39" s="231"/>
      <c r="M39" s="337"/>
    </row>
    <row r="40" spans="1:13" s="28" customFormat="1" ht="12.75" customHeight="1" x14ac:dyDescent="0.2">
      <c r="A40" s="140"/>
      <c r="B40" s="140"/>
      <c r="C40" s="148"/>
      <c r="D40" s="142"/>
      <c r="E40" s="142"/>
      <c r="F40" s="142"/>
      <c r="G40" s="142"/>
      <c r="H40" s="142"/>
      <c r="I40" s="142"/>
      <c r="K40" s="231"/>
      <c r="L40" s="231"/>
      <c r="M40" s="337"/>
    </row>
    <row r="41" spans="1:13" s="28" customFormat="1" ht="12.75" customHeight="1" x14ac:dyDescent="0.2">
      <c r="A41" s="140"/>
      <c r="B41" s="140"/>
      <c r="C41" s="148"/>
      <c r="D41" s="142"/>
      <c r="E41" s="142"/>
      <c r="F41" s="142"/>
      <c r="G41" s="142"/>
      <c r="H41" s="142"/>
      <c r="I41" s="142"/>
      <c r="K41" s="231"/>
      <c r="L41" s="231"/>
      <c r="M41" s="337"/>
    </row>
    <row r="42" spans="1:13" s="28" customFormat="1" ht="12.75" customHeight="1" x14ac:dyDescent="0.2">
      <c r="A42" s="140"/>
      <c r="B42" s="140"/>
      <c r="C42" s="148"/>
      <c r="D42" s="142"/>
      <c r="E42" s="142"/>
      <c r="F42" s="142"/>
      <c r="G42" s="142"/>
      <c r="H42" s="142"/>
      <c r="I42" s="142"/>
      <c r="K42" s="231"/>
      <c r="L42" s="231"/>
      <c r="M42" s="337"/>
    </row>
    <row r="43" spans="1:13" s="28" customFormat="1" ht="12.75" customHeight="1" x14ac:dyDescent="0.2">
      <c r="A43" s="140"/>
      <c r="B43" s="140"/>
      <c r="C43" s="148"/>
      <c r="D43" s="142"/>
      <c r="E43" s="142"/>
      <c r="F43" s="142"/>
      <c r="G43" s="142"/>
      <c r="H43" s="142"/>
      <c r="I43" s="142"/>
      <c r="K43" s="231"/>
      <c r="L43" s="231"/>
      <c r="M43" s="337"/>
    </row>
    <row r="44" spans="1:13" s="28" customFormat="1" ht="12.75" customHeight="1" x14ac:dyDescent="0.2">
      <c r="A44" s="140"/>
      <c r="B44" s="140"/>
      <c r="C44" s="148"/>
      <c r="D44" s="142"/>
      <c r="E44" s="142"/>
      <c r="F44" s="142"/>
      <c r="G44" s="142"/>
      <c r="H44" s="142"/>
      <c r="I44" s="142"/>
      <c r="K44" s="231"/>
      <c r="L44" s="231"/>
      <c r="M44" s="337"/>
    </row>
    <row r="45" spans="1:13" s="28" customFormat="1" ht="12.75" customHeight="1" x14ac:dyDescent="0.2">
      <c r="A45" s="140"/>
      <c r="B45" s="140"/>
      <c r="C45" s="148"/>
      <c r="D45" s="142"/>
      <c r="E45" s="142"/>
      <c r="F45" s="142"/>
      <c r="G45" s="142"/>
      <c r="H45" s="142"/>
      <c r="I45" s="142"/>
      <c r="K45" s="231"/>
      <c r="L45" s="231"/>
      <c r="M45" s="337"/>
    </row>
    <row r="46" spans="1:13" s="28" customFormat="1" ht="12.75" customHeight="1" x14ac:dyDescent="0.2">
      <c r="A46" s="140"/>
      <c r="B46" s="140"/>
      <c r="C46" s="148"/>
      <c r="D46" s="142"/>
      <c r="E46" s="142"/>
      <c r="F46" s="142"/>
      <c r="G46" s="142"/>
      <c r="H46" s="142"/>
      <c r="I46" s="142"/>
      <c r="K46" s="231"/>
      <c r="L46" s="231"/>
      <c r="M46" s="337"/>
    </row>
    <row r="47" spans="1:13" s="28" customFormat="1" ht="12.75" customHeight="1" x14ac:dyDescent="0.2">
      <c r="A47" s="140"/>
      <c r="B47" s="140"/>
      <c r="C47" s="148"/>
      <c r="D47" s="142"/>
      <c r="E47" s="142"/>
      <c r="F47" s="142"/>
      <c r="G47" s="142"/>
      <c r="H47" s="142"/>
      <c r="I47" s="142"/>
      <c r="K47" s="231"/>
      <c r="L47" s="231"/>
      <c r="M47" s="337"/>
    </row>
    <row r="48" spans="1:13" s="28" customFormat="1" ht="12.75" customHeight="1" x14ac:dyDescent="0.2">
      <c r="A48" s="140"/>
      <c r="B48" s="140"/>
      <c r="C48" s="148"/>
      <c r="D48" s="142"/>
      <c r="E48" s="142"/>
      <c r="F48" s="142"/>
      <c r="G48" s="142"/>
      <c r="H48" s="142"/>
      <c r="I48" s="142"/>
      <c r="K48" s="231"/>
      <c r="L48" s="231"/>
      <c r="M48" s="337"/>
    </row>
    <row r="49" spans="1:13" s="28" customFormat="1" ht="12.75" customHeight="1" x14ac:dyDescent="0.2">
      <c r="A49" s="140"/>
      <c r="B49" s="140"/>
      <c r="C49" s="148"/>
      <c r="D49" s="142"/>
      <c r="E49" s="142"/>
      <c r="F49" s="142"/>
      <c r="G49" s="142"/>
      <c r="H49" s="142"/>
      <c r="I49" s="142"/>
      <c r="K49" s="231"/>
      <c r="L49" s="231"/>
      <c r="M49" s="337"/>
    </row>
    <row r="50" spans="1:13" s="28" customFormat="1" ht="12.75" customHeight="1" x14ac:dyDescent="0.2">
      <c r="A50" s="140"/>
      <c r="B50" s="140"/>
      <c r="C50" s="148"/>
      <c r="D50" s="142"/>
      <c r="E50" s="142"/>
      <c r="F50" s="142"/>
      <c r="G50" s="142"/>
      <c r="H50" s="142"/>
      <c r="I50" s="142"/>
      <c r="K50" s="231"/>
      <c r="L50" s="231"/>
      <c r="M50" s="337"/>
    </row>
    <row r="51" spans="1:13" s="28" customFormat="1" ht="12.75" customHeight="1" x14ac:dyDescent="0.2">
      <c r="A51" s="140"/>
      <c r="B51" s="140"/>
      <c r="C51" s="148"/>
      <c r="D51" s="142"/>
      <c r="E51" s="142"/>
      <c r="F51" s="142"/>
      <c r="G51" s="142"/>
      <c r="H51" s="142"/>
      <c r="I51" s="142"/>
      <c r="K51" s="231"/>
      <c r="L51" s="231"/>
      <c r="M51" s="337"/>
    </row>
    <row r="52" spans="1:13" s="12" customFormat="1" ht="12.75" customHeight="1" x14ac:dyDescent="0.2">
      <c r="A52" s="135" t="s">
        <v>189</v>
      </c>
      <c r="B52" s="75"/>
      <c r="K52" s="230"/>
      <c r="L52" s="136" t="s">
        <v>216</v>
      </c>
      <c r="M52" s="336"/>
    </row>
    <row r="53" spans="1:13" s="12" customFormat="1" ht="12.75" customHeight="1" x14ac:dyDescent="0.2">
      <c r="A53" s="492" t="s">
        <v>402</v>
      </c>
      <c r="B53" s="493"/>
      <c r="C53" s="493"/>
      <c r="D53" s="493"/>
      <c r="E53" s="493"/>
      <c r="F53" s="493"/>
      <c r="G53" s="493"/>
      <c r="H53" s="493"/>
      <c r="I53" s="493"/>
      <c r="K53" s="230"/>
      <c r="L53" s="230"/>
      <c r="M53" s="336"/>
    </row>
    <row r="54" spans="1:13" s="12" customFormat="1" ht="12.75" customHeight="1" x14ac:dyDescent="0.2">
      <c r="A54" s="137"/>
      <c r="B54" s="75"/>
      <c r="K54" s="230"/>
      <c r="L54" s="230"/>
      <c r="M54" s="336"/>
    </row>
    <row r="55" spans="1:13" s="12" customFormat="1" ht="12.75" customHeight="1" x14ac:dyDescent="0.2">
      <c r="A55" s="79" t="s">
        <v>86</v>
      </c>
      <c r="B55" s="496" t="s">
        <v>373</v>
      </c>
      <c r="C55" s="480" t="s">
        <v>404</v>
      </c>
      <c r="D55" s="80" t="s">
        <v>174</v>
      </c>
      <c r="E55" s="79" t="s">
        <v>174</v>
      </c>
      <c r="F55" s="114" t="s">
        <v>93</v>
      </c>
      <c r="G55" s="115" t="s">
        <v>173</v>
      </c>
      <c r="H55" s="116" t="s">
        <v>473</v>
      </c>
      <c r="I55" s="116" t="s">
        <v>474</v>
      </c>
      <c r="K55" s="478" t="s">
        <v>444</v>
      </c>
      <c r="L55" s="479"/>
      <c r="M55" s="336"/>
    </row>
    <row r="56" spans="1:13" s="12" customFormat="1" ht="12.75" customHeight="1" x14ac:dyDescent="0.2">
      <c r="A56" s="82" t="s">
        <v>85</v>
      </c>
      <c r="B56" s="497"/>
      <c r="C56" s="509"/>
      <c r="D56" s="83">
        <v>2019</v>
      </c>
      <c r="E56" s="118">
        <v>2020</v>
      </c>
      <c r="F56" s="117">
        <v>2021</v>
      </c>
      <c r="G56" s="118">
        <v>2021</v>
      </c>
      <c r="H56" s="119">
        <v>2022</v>
      </c>
      <c r="I56" s="119">
        <v>2022</v>
      </c>
      <c r="K56" s="412" t="s">
        <v>445</v>
      </c>
      <c r="L56" s="412" t="s">
        <v>446</v>
      </c>
      <c r="M56" s="336"/>
    </row>
    <row r="57" spans="1:13" s="28" customFormat="1" ht="12.75" customHeight="1" x14ac:dyDescent="0.25">
      <c r="A57" s="104"/>
      <c r="B57" s="104"/>
      <c r="C57" s="97" t="s">
        <v>51</v>
      </c>
      <c r="D57" s="494"/>
      <c r="E57" s="495"/>
      <c r="F57" s="495"/>
      <c r="G57" s="495"/>
      <c r="H57" s="495"/>
      <c r="I57" s="495"/>
      <c r="K57" s="477"/>
      <c r="L57" s="513"/>
      <c r="M57" s="337"/>
    </row>
    <row r="58" spans="1:13" s="12" customFormat="1" ht="12.75" customHeight="1" x14ac:dyDescent="0.2">
      <c r="A58" s="149"/>
      <c r="B58" s="149"/>
      <c r="C58" s="88" t="s">
        <v>149</v>
      </c>
      <c r="D58" s="417"/>
      <c r="E58" s="417"/>
      <c r="F58" s="221">
        <v>300000</v>
      </c>
      <c r="G58" s="424">
        <v>1643466.46</v>
      </c>
      <c r="H58" s="223">
        <v>600000</v>
      </c>
      <c r="I58" s="223">
        <f t="shared" ref="I58:I63" si="22">H58</f>
        <v>600000</v>
      </c>
      <c r="K58" s="417"/>
      <c r="L58" s="417"/>
      <c r="M58" s="336"/>
    </row>
    <row r="59" spans="1:13" s="12" customFormat="1" ht="12.75" customHeight="1" x14ac:dyDescent="0.2">
      <c r="A59" s="149"/>
      <c r="B59" s="149"/>
      <c r="C59" s="88" t="s">
        <v>170</v>
      </c>
      <c r="D59" s="417"/>
      <c r="E59" s="417"/>
      <c r="F59" s="221"/>
      <c r="G59" s="424"/>
      <c r="H59" s="244">
        <v>1500000</v>
      </c>
      <c r="I59" s="223">
        <f t="shared" si="22"/>
        <v>1500000</v>
      </c>
      <c r="K59" s="417"/>
      <c r="L59" s="417"/>
      <c r="M59" s="336"/>
    </row>
    <row r="60" spans="1:13" s="12" customFormat="1" ht="12.75" customHeight="1" x14ac:dyDescent="0.2">
      <c r="A60" s="149"/>
      <c r="B60" s="149"/>
      <c r="C60" s="88" t="s">
        <v>150</v>
      </c>
      <c r="D60" s="417"/>
      <c r="E60" s="417"/>
      <c r="F60" s="221"/>
      <c r="G60" s="424"/>
      <c r="H60" s="244">
        <v>34000</v>
      </c>
      <c r="I60" s="223">
        <f t="shared" si="22"/>
        <v>34000</v>
      </c>
      <c r="K60" s="417"/>
      <c r="L60" s="417"/>
      <c r="M60" s="336"/>
    </row>
    <row r="61" spans="1:13" s="12" customFormat="1" ht="12.75" customHeight="1" x14ac:dyDescent="0.2">
      <c r="A61" s="149"/>
      <c r="B61" s="149"/>
      <c r="C61" s="88" t="s">
        <v>151</v>
      </c>
      <c r="D61" s="417"/>
      <c r="E61" s="417"/>
      <c r="F61" s="221"/>
      <c r="G61" s="424"/>
      <c r="H61" s="244">
        <v>1500000</v>
      </c>
      <c r="I61" s="223">
        <f t="shared" si="22"/>
        <v>1500000</v>
      </c>
      <c r="K61" s="417"/>
      <c r="L61" s="417"/>
      <c r="M61" s="336"/>
    </row>
    <row r="62" spans="1:13" s="12" customFormat="1" ht="12.75" customHeight="1" x14ac:dyDescent="0.2">
      <c r="A62" s="149"/>
      <c r="B62" s="149"/>
      <c r="C62" s="88" t="s">
        <v>459</v>
      </c>
      <c r="D62" s="417">
        <v>1957942.95</v>
      </c>
      <c r="E62" s="417">
        <v>729498.18</v>
      </c>
      <c r="F62" s="221"/>
      <c r="G62" s="424"/>
      <c r="H62" s="223">
        <v>900000</v>
      </c>
      <c r="I62" s="223">
        <f t="shared" si="22"/>
        <v>900000</v>
      </c>
      <c r="K62" s="417"/>
      <c r="L62" s="417"/>
      <c r="M62" s="336"/>
    </row>
    <row r="63" spans="1:13" s="12" customFormat="1" ht="12.75" customHeight="1" x14ac:dyDescent="0.2">
      <c r="A63" s="149"/>
      <c r="B63" s="149"/>
      <c r="C63" s="88"/>
      <c r="D63" s="417"/>
      <c r="E63" s="417"/>
      <c r="F63" s="221"/>
      <c r="G63" s="424"/>
      <c r="H63" s="223"/>
      <c r="I63" s="223">
        <f t="shared" si="22"/>
        <v>0</v>
      </c>
      <c r="K63" s="417"/>
      <c r="L63" s="417"/>
      <c r="M63" s="336"/>
    </row>
    <row r="64" spans="1:13" s="78" customFormat="1" ht="12.75" customHeight="1" x14ac:dyDescent="0.2">
      <c r="A64" s="347">
        <v>2212</v>
      </c>
      <c r="B64" s="347">
        <v>123</v>
      </c>
      <c r="C64" s="348" t="s">
        <v>227</v>
      </c>
      <c r="D64" s="349">
        <f t="shared" ref="D64:E64" si="23">SUM(D58:D63)</f>
        <v>1957942.95</v>
      </c>
      <c r="E64" s="349">
        <f t="shared" si="23"/>
        <v>729498.18</v>
      </c>
      <c r="F64" s="349">
        <f>SUM(F58:F63)</f>
        <v>300000</v>
      </c>
      <c r="G64" s="349">
        <f t="shared" ref="G64:L64" si="24">SUM(G58:G63)</f>
        <v>1643466.46</v>
      </c>
      <c r="H64" s="349">
        <f t="shared" si="24"/>
        <v>4534000</v>
      </c>
      <c r="I64" s="349">
        <f t="shared" si="24"/>
        <v>4534000</v>
      </c>
      <c r="K64" s="349">
        <f t="shared" si="24"/>
        <v>0</v>
      </c>
      <c r="L64" s="349">
        <f t="shared" si="24"/>
        <v>0</v>
      </c>
      <c r="M64" s="339"/>
    </row>
    <row r="65" spans="1:13" s="147" customFormat="1" ht="12.75" customHeight="1" x14ac:dyDescent="0.2">
      <c r="A65" s="320"/>
      <c r="B65" s="144"/>
      <c r="C65" s="145" t="s">
        <v>0</v>
      </c>
      <c r="D65" s="230"/>
      <c r="E65" s="230"/>
      <c r="F65" s="230"/>
      <c r="G65" s="231"/>
      <c r="H65" s="231"/>
      <c r="I65" s="321"/>
      <c r="K65" s="325"/>
      <c r="L65" s="326"/>
      <c r="M65" s="338"/>
    </row>
    <row r="66" spans="1:13" s="28" customFormat="1" ht="12.75" customHeight="1" x14ac:dyDescent="0.25">
      <c r="A66" s="104"/>
      <c r="B66" s="104"/>
      <c r="C66" s="97" t="s">
        <v>52</v>
      </c>
      <c r="D66" s="494"/>
      <c r="E66" s="495"/>
      <c r="F66" s="495"/>
      <c r="G66" s="495"/>
      <c r="H66" s="495"/>
      <c r="I66" s="495"/>
      <c r="K66" s="512"/>
      <c r="L66" s="511"/>
      <c r="M66" s="337"/>
    </row>
    <row r="67" spans="1:13" s="12" customFormat="1" ht="12.75" customHeight="1" x14ac:dyDescent="0.2">
      <c r="A67" s="150"/>
      <c r="B67" s="150"/>
      <c r="C67" s="151" t="s">
        <v>157</v>
      </c>
      <c r="D67" s="236"/>
      <c r="E67" s="236"/>
      <c r="F67" s="237"/>
      <c r="G67" s="238"/>
      <c r="H67" s="368">
        <v>1217585</v>
      </c>
      <c r="I67" s="223">
        <f t="shared" ref="I67:I77" si="25">H67</f>
        <v>1217585</v>
      </c>
      <c r="K67" s="417"/>
      <c r="L67" s="417"/>
      <c r="M67" s="336"/>
    </row>
    <row r="68" spans="1:13" s="12" customFormat="1" ht="12.75" customHeight="1" x14ac:dyDescent="0.2">
      <c r="A68" s="11"/>
      <c r="B68" s="11"/>
      <c r="C68" s="103" t="s">
        <v>152</v>
      </c>
      <c r="D68" s="237"/>
      <c r="E68" s="237"/>
      <c r="F68" s="237" t="s">
        <v>0</v>
      </c>
      <c r="G68" s="222"/>
      <c r="H68" s="244">
        <v>195700</v>
      </c>
      <c r="I68" s="223">
        <f t="shared" si="25"/>
        <v>195700</v>
      </c>
      <c r="K68" s="417"/>
      <c r="L68" s="417"/>
      <c r="M68" s="336"/>
    </row>
    <row r="69" spans="1:13" s="12" customFormat="1" ht="12.75" customHeight="1" x14ac:dyDescent="0.2">
      <c r="A69" s="11"/>
      <c r="B69" s="11"/>
      <c r="C69" s="103" t="s">
        <v>153</v>
      </c>
      <c r="D69" s="237"/>
      <c r="E69" s="237"/>
      <c r="F69" s="237"/>
      <c r="G69" s="222"/>
      <c r="H69" s="244">
        <v>300000</v>
      </c>
      <c r="I69" s="223">
        <f t="shared" si="25"/>
        <v>300000</v>
      </c>
      <c r="K69" s="417"/>
      <c r="L69" s="417"/>
      <c r="M69" s="336"/>
    </row>
    <row r="70" spans="1:13" s="12" customFormat="1" ht="12.75" customHeight="1" x14ac:dyDescent="0.2">
      <c r="A70" s="11"/>
      <c r="B70" s="11"/>
      <c r="C70" s="103" t="s">
        <v>154</v>
      </c>
      <c r="D70" s="237"/>
      <c r="E70" s="237"/>
      <c r="F70" s="237"/>
      <c r="G70" s="222"/>
      <c r="H70" s="244">
        <v>1000000</v>
      </c>
      <c r="I70" s="223">
        <f t="shared" si="25"/>
        <v>1000000</v>
      </c>
      <c r="K70" s="417"/>
      <c r="L70" s="417"/>
      <c r="M70" s="336"/>
    </row>
    <row r="71" spans="1:13" s="12" customFormat="1" ht="12.75" customHeight="1" x14ac:dyDescent="0.2">
      <c r="A71" s="11"/>
      <c r="B71" s="11"/>
      <c r="C71" s="103" t="s">
        <v>169</v>
      </c>
      <c r="D71" s="237"/>
      <c r="E71" s="237"/>
      <c r="F71" s="237"/>
      <c r="G71" s="222"/>
      <c r="H71" s="244">
        <v>40000</v>
      </c>
      <c r="I71" s="223">
        <f t="shared" si="25"/>
        <v>40000</v>
      </c>
      <c r="K71" s="417"/>
      <c r="L71" s="417"/>
      <c r="M71" s="336"/>
    </row>
    <row r="72" spans="1:13" s="12" customFormat="1" ht="12.75" customHeight="1" x14ac:dyDescent="0.2">
      <c r="A72" s="11"/>
      <c r="B72" s="11"/>
      <c r="C72" s="154" t="s">
        <v>127</v>
      </c>
      <c r="D72" s="240"/>
      <c r="E72" s="240"/>
      <c r="F72" s="221">
        <v>150000</v>
      </c>
      <c r="G72" s="241"/>
      <c r="H72" s="242">
        <v>300000</v>
      </c>
      <c r="I72" s="223">
        <f t="shared" si="25"/>
        <v>300000</v>
      </c>
      <c r="K72" s="417"/>
      <c r="L72" s="417"/>
      <c r="M72" s="336"/>
    </row>
    <row r="73" spans="1:13" s="12" customFormat="1" ht="12.75" customHeight="1" x14ac:dyDescent="0.2">
      <c r="A73" s="11"/>
      <c r="B73" s="11"/>
      <c r="C73" s="103" t="s">
        <v>459</v>
      </c>
      <c r="D73" s="240">
        <v>852942.99</v>
      </c>
      <c r="E73" s="240">
        <v>1784084.43</v>
      </c>
      <c r="F73" s="237">
        <v>1280000</v>
      </c>
      <c r="G73" s="222">
        <v>1914493.98</v>
      </c>
      <c r="H73" s="244">
        <f>4323651.3-150000</f>
        <v>4173651.3</v>
      </c>
      <c r="I73" s="223">
        <f t="shared" si="25"/>
        <v>4173651.3</v>
      </c>
      <c r="K73" s="417"/>
      <c r="L73" s="417"/>
      <c r="M73" s="336"/>
    </row>
    <row r="74" spans="1:13" s="12" customFormat="1" ht="12.75" customHeight="1" x14ac:dyDescent="0.2">
      <c r="A74" s="11"/>
      <c r="B74" s="11"/>
      <c r="C74" s="103"/>
      <c r="D74" s="240"/>
      <c r="E74" s="240"/>
      <c r="F74" s="237"/>
      <c r="G74" s="222"/>
      <c r="H74" s="244"/>
      <c r="I74" s="223">
        <f t="shared" si="25"/>
        <v>0</v>
      </c>
      <c r="K74" s="417"/>
      <c r="L74" s="417"/>
      <c r="M74" s="336"/>
    </row>
    <row r="75" spans="1:13" s="12" customFormat="1" ht="12.75" customHeight="1" x14ac:dyDescent="0.2">
      <c r="A75" s="153" t="s">
        <v>0</v>
      </c>
      <c r="B75" s="153" t="s">
        <v>0</v>
      </c>
      <c r="C75" s="154"/>
      <c r="D75" s="240"/>
      <c r="E75" s="240"/>
      <c r="F75" s="221"/>
      <c r="G75" s="241"/>
      <c r="H75" s="242"/>
      <c r="I75" s="223">
        <f t="shared" si="25"/>
        <v>0</v>
      </c>
      <c r="K75" s="417"/>
      <c r="L75" s="417"/>
      <c r="M75" s="336"/>
    </row>
    <row r="76" spans="1:13" s="12" customFormat="1" ht="12.75" customHeight="1" x14ac:dyDescent="0.2">
      <c r="A76" s="153"/>
      <c r="B76" s="153"/>
      <c r="C76" s="154"/>
      <c r="D76" s="240"/>
      <c r="E76" s="240"/>
      <c r="F76" s="221"/>
      <c r="G76" s="241"/>
      <c r="H76" s="242"/>
      <c r="I76" s="223">
        <f t="shared" si="25"/>
        <v>0</v>
      </c>
      <c r="K76" s="417"/>
      <c r="L76" s="417"/>
      <c r="M76" s="336"/>
    </row>
    <row r="77" spans="1:13" s="12" customFormat="1" ht="12.75" customHeight="1" x14ac:dyDescent="0.2">
      <c r="A77" s="153"/>
      <c r="B77" s="153"/>
      <c r="C77" s="154"/>
      <c r="D77" s="425"/>
      <c r="E77" s="425"/>
      <c r="F77" s="227"/>
      <c r="G77" s="241"/>
      <c r="H77" s="242"/>
      <c r="I77" s="223">
        <f t="shared" si="25"/>
        <v>0</v>
      </c>
      <c r="K77" s="417"/>
      <c r="L77" s="417"/>
      <c r="M77" s="336"/>
    </row>
    <row r="78" spans="1:13" s="12" customFormat="1" ht="12.75" customHeight="1" x14ac:dyDescent="0.2">
      <c r="A78" s="347">
        <v>2219</v>
      </c>
      <c r="B78" s="347">
        <v>123</v>
      </c>
      <c r="C78" s="348" t="s">
        <v>228</v>
      </c>
      <c r="D78" s="349">
        <f t="shared" ref="D78:E78" si="26">SUM(D67:D77)</f>
        <v>852942.99</v>
      </c>
      <c r="E78" s="349">
        <f t="shared" si="26"/>
        <v>1784084.43</v>
      </c>
      <c r="F78" s="349">
        <f>SUM(F67:F77)</f>
        <v>1430000</v>
      </c>
      <c r="G78" s="349">
        <f t="shared" ref="G78:L78" si="27">SUM(G67:G77)</f>
        <v>1914493.98</v>
      </c>
      <c r="H78" s="349">
        <f t="shared" si="27"/>
        <v>7226936.2999999998</v>
      </c>
      <c r="I78" s="349">
        <f t="shared" si="27"/>
        <v>7226936.2999999998</v>
      </c>
      <c r="K78" s="349">
        <f t="shared" si="27"/>
        <v>0</v>
      </c>
      <c r="L78" s="349">
        <f t="shared" si="27"/>
        <v>0</v>
      </c>
      <c r="M78" s="336"/>
    </row>
    <row r="79" spans="1:13" s="147" customFormat="1" ht="12.75" customHeight="1" x14ac:dyDescent="0.2">
      <c r="A79" s="320"/>
      <c r="B79" s="144"/>
      <c r="C79" s="145" t="s">
        <v>0</v>
      </c>
      <c r="D79" s="230"/>
      <c r="E79" s="230"/>
      <c r="F79" s="230" t="s">
        <v>0</v>
      </c>
      <c r="G79" s="231"/>
      <c r="H79" s="231"/>
      <c r="I79" s="321"/>
      <c r="K79" s="325"/>
      <c r="L79" s="326"/>
      <c r="M79" s="338"/>
    </row>
    <row r="80" spans="1:13" s="28" customFormat="1" ht="12.75" customHeight="1" x14ac:dyDescent="0.25">
      <c r="A80" s="104"/>
      <c r="B80" s="104"/>
      <c r="C80" s="97" t="s">
        <v>91</v>
      </c>
      <c r="D80" s="494"/>
      <c r="E80" s="495"/>
      <c r="F80" s="495"/>
      <c r="G80" s="495"/>
      <c r="H80" s="495"/>
      <c r="I80" s="495"/>
      <c r="K80" s="512"/>
      <c r="L80" s="511"/>
      <c r="M80" s="337"/>
    </row>
    <row r="81" spans="1:13" s="12" customFormat="1" ht="12.75" customHeight="1" x14ac:dyDescent="0.2">
      <c r="A81" s="86"/>
      <c r="B81" s="86"/>
      <c r="C81" s="152" t="s">
        <v>155</v>
      </c>
      <c r="D81" s="237"/>
      <c r="E81" s="237"/>
      <c r="F81" s="237"/>
      <c r="G81" s="238"/>
      <c r="H81" s="239">
        <v>115000</v>
      </c>
      <c r="I81" s="223">
        <f t="shared" ref="I81:I84" si="28">H81</f>
        <v>115000</v>
      </c>
      <c r="K81" s="417"/>
      <c r="L81" s="417"/>
      <c r="M81" s="336"/>
    </row>
    <row r="82" spans="1:13" s="12" customFormat="1" ht="12.75" customHeight="1" x14ac:dyDescent="0.2">
      <c r="A82" s="11"/>
      <c r="B82" s="11"/>
      <c r="C82" s="103" t="s">
        <v>158</v>
      </c>
      <c r="D82" s="237">
        <v>1073045.5</v>
      </c>
      <c r="E82" s="237">
        <v>955164.6</v>
      </c>
      <c r="F82" s="237">
        <v>1350000</v>
      </c>
      <c r="G82" s="222">
        <v>1462718.76</v>
      </c>
      <c r="H82" s="223">
        <v>1800000</v>
      </c>
      <c r="I82" s="223">
        <f t="shared" si="28"/>
        <v>1800000</v>
      </c>
      <c r="K82" s="417"/>
      <c r="L82" s="417"/>
      <c r="M82" s="336"/>
    </row>
    <row r="83" spans="1:13" s="12" customFormat="1" ht="12.75" customHeight="1" x14ac:dyDescent="0.2">
      <c r="A83" s="11"/>
      <c r="B83" s="11"/>
      <c r="C83" s="88" t="s">
        <v>459</v>
      </c>
      <c r="D83" s="237"/>
      <c r="E83" s="237"/>
      <c r="F83" s="237"/>
      <c r="G83" s="222"/>
      <c r="H83" s="244">
        <v>400000</v>
      </c>
      <c r="I83" s="223">
        <f t="shared" si="28"/>
        <v>400000</v>
      </c>
      <c r="K83" s="417"/>
      <c r="L83" s="417"/>
      <c r="M83" s="336"/>
    </row>
    <row r="84" spans="1:13" s="12" customFormat="1" ht="12.75" customHeight="1" x14ac:dyDescent="0.2">
      <c r="A84" s="11"/>
      <c r="B84" s="11"/>
      <c r="C84" s="103"/>
      <c r="D84" s="221"/>
      <c r="E84" s="221"/>
      <c r="F84" s="221"/>
      <c r="G84" s="222"/>
      <c r="H84" s="223"/>
      <c r="I84" s="223">
        <f t="shared" si="28"/>
        <v>0</v>
      </c>
      <c r="K84" s="417"/>
      <c r="L84" s="417"/>
      <c r="M84" s="336"/>
    </row>
    <row r="85" spans="1:13" s="12" customFormat="1" ht="12.75" customHeight="1" x14ac:dyDescent="0.2">
      <c r="A85" s="347">
        <v>3631</v>
      </c>
      <c r="B85" s="347">
        <v>123</v>
      </c>
      <c r="C85" s="348" t="s">
        <v>229</v>
      </c>
      <c r="D85" s="349">
        <f t="shared" ref="D85:E85" si="29">SUM(D81:D84)</f>
        <v>1073045.5</v>
      </c>
      <c r="E85" s="349">
        <f t="shared" si="29"/>
        <v>955164.6</v>
      </c>
      <c r="F85" s="349">
        <f>SUM(F81:F84)</f>
        <v>1350000</v>
      </c>
      <c r="G85" s="349">
        <f t="shared" ref="G85:L85" si="30">SUM(G81:G84)</f>
        <v>1462718.76</v>
      </c>
      <c r="H85" s="349">
        <f t="shared" si="30"/>
        <v>2315000</v>
      </c>
      <c r="I85" s="349">
        <f t="shared" si="30"/>
        <v>2315000</v>
      </c>
      <c r="K85" s="349">
        <f t="shared" si="30"/>
        <v>0</v>
      </c>
      <c r="L85" s="349">
        <f t="shared" si="30"/>
        <v>0</v>
      </c>
      <c r="M85" s="336"/>
    </row>
    <row r="86" spans="1:13" s="147" customFormat="1" ht="12.75" customHeight="1" x14ac:dyDescent="0.2">
      <c r="A86" s="320"/>
      <c r="B86" s="144"/>
      <c r="C86" s="145"/>
      <c r="D86" s="230"/>
      <c r="E86" s="230"/>
      <c r="F86" s="230" t="s">
        <v>0</v>
      </c>
      <c r="G86" s="231"/>
      <c r="H86" s="231"/>
      <c r="I86" s="321"/>
      <c r="K86" s="325"/>
      <c r="L86" s="326"/>
      <c r="M86" s="338"/>
    </row>
    <row r="87" spans="1:13" s="28" customFormat="1" ht="12.75" customHeight="1" x14ac:dyDescent="0.25">
      <c r="A87" s="104"/>
      <c r="B87" s="104"/>
      <c r="C87" s="97" t="s">
        <v>41</v>
      </c>
      <c r="D87" s="494"/>
      <c r="E87" s="495"/>
      <c r="F87" s="495"/>
      <c r="G87" s="495"/>
      <c r="H87" s="495"/>
      <c r="I87" s="495"/>
      <c r="K87" s="512"/>
      <c r="L87" s="511"/>
      <c r="M87" s="337"/>
    </row>
    <row r="88" spans="1:13" s="12" customFormat="1" ht="12.75" customHeight="1" x14ac:dyDescent="0.2">
      <c r="A88" s="14"/>
      <c r="B88" s="14"/>
      <c r="C88" s="103" t="s">
        <v>41</v>
      </c>
      <c r="D88" s="221">
        <v>496546</v>
      </c>
      <c r="E88" s="221">
        <v>341794</v>
      </c>
      <c r="F88" s="221">
        <v>200000</v>
      </c>
      <c r="G88" s="222">
        <v>156950</v>
      </c>
      <c r="H88" s="244">
        <v>100000</v>
      </c>
      <c r="I88" s="223">
        <f t="shared" ref="I88:I90" si="31">H88</f>
        <v>100000</v>
      </c>
      <c r="K88" s="417"/>
      <c r="L88" s="417"/>
      <c r="M88" s="336"/>
    </row>
    <row r="89" spans="1:13" s="12" customFormat="1" ht="12.75" customHeight="1" x14ac:dyDescent="0.2">
      <c r="A89" s="14"/>
      <c r="B89" s="14"/>
      <c r="C89" s="306" t="s">
        <v>447</v>
      </c>
      <c r="D89" s="221"/>
      <c r="E89" s="221"/>
      <c r="F89" s="221"/>
      <c r="G89" s="222"/>
      <c r="H89" s="244">
        <v>150000</v>
      </c>
      <c r="I89" s="223">
        <f t="shared" si="31"/>
        <v>150000</v>
      </c>
      <c r="K89" s="417"/>
      <c r="L89" s="417"/>
      <c r="M89" s="336"/>
    </row>
    <row r="90" spans="1:13" s="12" customFormat="1" ht="12.75" customHeight="1" x14ac:dyDescent="0.2">
      <c r="A90" s="14"/>
      <c r="B90" s="14"/>
      <c r="C90" s="103"/>
      <c r="D90" s="221"/>
      <c r="E90" s="221"/>
      <c r="F90" s="221"/>
      <c r="G90" s="222"/>
      <c r="H90" s="223"/>
      <c r="I90" s="223">
        <f t="shared" si="31"/>
        <v>0</v>
      </c>
      <c r="K90" s="417"/>
      <c r="L90" s="417"/>
      <c r="M90" s="336"/>
    </row>
    <row r="91" spans="1:13" s="12" customFormat="1" ht="12.75" customHeight="1" x14ac:dyDescent="0.2">
      <c r="A91" s="347">
        <v>3322</v>
      </c>
      <c r="B91" s="347">
        <v>123</v>
      </c>
      <c r="C91" s="348" t="s">
        <v>230</v>
      </c>
      <c r="D91" s="349">
        <f t="shared" ref="D91:E91" si="32">SUM(D88:D90)</f>
        <v>496546</v>
      </c>
      <c r="E91" s="349">
        <f t="shared" si="32"/>
        <v>341794</v>
      </c>
      <c r="F91" s="349">
        <f>SUM(F88:F90)</f>
        <v>200000</v>
      </c>
      <c r="G91" s="349">
        <f t="shared" ref="G91:L91" si="33">SUM(G88:G90)</f>
        <v>156950</v>
      </c>
      <c r="H91" s="349">
        <f t="shared" si="33"/>
        <v>250000</v>
      </c>
      <c r="I91" s="349">
        <f t="shared" si="33"/>
        <v>250000</v>
      </c>
      <c r="K91" s="349">
        <f t="shared" si="33"/>
        <v>0</v>
      </c>
      <c r="L91" s="349">
        <f t="shared" si="33"/>
        <v>0</v>
      </c>
      <c r="M91" s="336"/>
    </row>
    <row r="92" spans="1:13" s="147" customFormat="1" ht="12.75" customHeight="1" x14ac:dyDescent="0.2">
      <c r="A92" s="320"/>
      <c r="B92" s="144"/>
      <c r="C92" s="145"/>
      <c r="D92" s="230"/>
      <c r="E92" s="230"/>
      <c r="F92" s="230"/>
      <c r="G92" s="231"/>
      <c r="H92" s="231"/>
      <c r="I92" s="321"/>
      <c r="K92" s="325"/>
      <c r="L92" s="326"/>
      <c r="M92" s="338"/>
    </row>
    <row r="93" spans="1:13" s="28" customFormat="1" ht="12.75" customHeight="1" x14ac:dyDescent="0.25">
      <c r="A93" s="104"/>
      <c r="B93" s="104"/>
      <c r="C93" s="155" t="s">
        <v>77</v>
      </c>
      <c r="D93" s="494"/>
      <c r="E93" s="495"/>
      <c r="F93" s="495"/>
      <c r="G93" s="495"/>
      <c r="H93" s="495"/>
      <c r="I93" s="495"/>
      <c r="K93" s="512"/>
      <c r="L93" s="511"/>
      <c r="M93" s="337"/>
    </row>
    <row r="94" spans="1:13" s="12" customFormat="1" ht="12.75" customHeight="1" x14ac:dyDescent="0.2">
      <c r="A94" s="11" t="s">
        <v>0</v>
      </c>
      <c r="B94" s="11" t="s">
        <v>0</v>
      </c>
      <c r="C94" s="103" t="s">
        <v>77</v>
      </c>
      <c r="D94" s="221">
        <v>489067.5</v>
      </c>
      <c r="E94" s="221">
        <v>500000</v>
      </c>
      <c r="F94" s="221">
        <v>700000</v>
      </c>
      <c r="G94" s="243">
        <v>148122.67000000001</v>
      </c>
      <c r="H94" s="244">
        <v>300000</v>
      </c>
      <c r="I94" s="223">
        <f t="shared" ref="I94:I96" si="34">H94</f>
        <v>300000</v>
      </c>
      <c r="K94" s="417"/>
      <c r="L94" s="417"/>
      <c r="M94" s="336"/>
    </row>
    <row r="95" spans="1:13" s="12" customFormat="1" ht="12.75" customHeight="1" x14ac:dyDescent="0.2">
      <c r="A95" s="11"/>
      <c r="B95" s="11"/>
      <c r="C95" s="103"/>
      <c r="D95" s="221"/>
      <c r="E95" s="221"/>
      <c r="F95" s="221"/>
      <c r="G95" s="243"/>
      <c r="H95" s="244"/>
      <c r="I95" s="223">
        <f t="shared" si="34"/>
        <v>0</v>
      </c>
      <c r="K95" s="417"/>
      <c r="L95" s="417"/>
      <c r="M95" s="336"/>
    </row>
    <row r="96" spans="1:13" s="12" customFormat="1" ht="12.75" customHeight="1" x14ac:dyDescent="0.2">
      <c r="A96" s="11"/>
      <c r="B96" s="11"/>
      <c r="C96" s="103"/>
      <c r="D96" s="221"/>
      <c r="E96" s="221"/>
      <c r="F96" s="221"/>
      <c r="G96" s="243"/>
      <c r="H96" s="244"/>
      <c r="I96" s="223">
        <f t="shared" si="34"/>
        <v>0</v>
      </c>
      <c r="K96" s="417"/>
      <c r="L96" s="417"/>
      <c r="M96" s="336"/>
    </row>
    <row r="97" spans="1:13" s="12" customFormat="1" ht="12.75" customHeight="1" x14ac:dyDescent="0.2">
      <c r="A97" s="347">
        <v>3635</v>
      </c>
      <c r="B97" s="347">
        <v>123</v>
      </c>
      <c r="C97" s="348" t="s">
        <v>231</v>
      </c>
      <c r="D97" s="349">
        <f t="shared" ref="D97:E97" si="35">SUM(D94:D96)</f>
        <v>489067.5</v>
      </c>
      <c r="E97" s="349">
        <f t="shared" si="35"/>
        <v>500000</v>
      </c>
      <c r="F97" s="349">
        <f>SUM(F94:F96)</f>
        <v>700000</v>
      </c>
      <c r="G97" s="349">
        <f t="shared" ref="G97:L97" si="36">SUM(G94:G96)</f>
        <v>148122.67000000001</v>
      </c>
      <c r="H97" s="349">
        <f t="shared" si="36"/>
        <v>300000</v>
      </c>
      <c r="I97" s="349">
        <f t="shared" si="36"/>
        <v>300000</v>
      </c>
      <c r="K97" s="349">
        <f t="shared" si="36"/>
        <v>0</v>
      </c>
      <c r="L97" s="349">
        <f t="shared" si="36"/>
        <v>0</v>
      </c>
      <c r="M97" s="336"/>
    </row>
    <row r="98" spans="1:13" s="28" customFormat="1" ht="12.75" customHeight="1" x14ac:dyDescent="0.2">
      <c r="A98" s="140"/>
      <c r="B98" s="140"/>
      <c r="C98" s="148"/>
      <c r="D98" s="148"/>
      <c r="E98" s="148"/>
      <c r="F98" s="142"/>
      <c r="G98" s="156"/>
      <c r="H98" s="156"/>
      <c r="I98" s="156"/>
      <c r="K98" s="231"/>
      <c r="L98" s="231"/>
      <c r="M98" s="337"/>
    </row>
    <row r="99" spans="1:13" s="28" customFormat="1" ht="12.75" customHeight="1" x14ac:dyDescent="0.2">
      <c r="A99" s="140"/>
      <c r="B99" s="140"/>
      <c r="C99" s="148"/>
      <c r="D99" s="148"/>
      <c r="E99" s="148"/>
      <c r="F99" s="142"/>
      <c r="G99" s="156"/>
      <c r="H99" s="156"/>
      <c r="I99" s="156"/>
      <c r="K99" s="231"/>
      <c r="L99" s="231"/>
      <c r="M99" s="337"/>
    </row>
    <row r="100" spans="1:13" s="28" customFormat="1" ht="12.75" customHeight="1" x14ac:dyDescent="0.2">
      <c r="A100" s="140"/>
      <c r="B100" s="140"/>
      <c r="C100" s="148"/>
      <c r="D100" s="148"/>
      <c r="E100" s="148"/>
      <c r="F100" s="142"/>
      <c r="G100" s="156"/>
      <c r="H100" s="156"/>
      <c r="I100" s="156"/>
      <c r="K100" s="231"/>
      <c r="L100" s="231"/>
      <c r="M100" s="337"/>
    </row>
    <row r="101" spans="1:13" s="28" customFormat="1" ht="12.75" customHeight="1" x14ac:dyDescent="0.2">
      <c r="A101" s="140"/>
      <c r="B101" s="140"/>
      <c r="C101" s="148"/>
      <c r="D101" s="148"/>
      <c r="E101" s="148"/>
      <c r="F101" s="142"/>
      <c r="G101" s="156"/>
      <c r="H101" s="156"/>
      <c r="I101" s="156"/>
      <c r="K101" s="231"/>
      <c r="L101" s="231"/>
      <c r="M101" s="337"/>
    </row>
    <row r="102" spans="1:13" s="28" customFormat="1" ht="12.75" customHeight="1" x14ac:dyDescent="0.2">
      <c r="A102" s="140"/>
      <c r="B102" s="140"/>
      <c r="C102" s="148"/>
      <c r="D102" s="148"/>
      <c r="E102" s="148"/>
      <c r="F102" s="142"/>
      <c r="G102" s="156"/>
      <c r="H102" s="156"/>
      <c r="I102" s="156"/>
      <c r="K102" s="231"/>
      <c r="L102" s="231"/>
      <c r="M102" s="337"/>
    </row>
    <row r="103" spans="1:13" s="12" customFormat="1" ht="12.75" customHeight="1" x14ac:dyDescent="0.2">
      <c r="A103" s="135" t="s">
        <v>189</v>
      </c>
      <c r="B103" s="75"/>
      <c r="K103" s="230"/>
      <c r="L103" s="136" t="s">
        <v>217</v>
      </c>
      <c r="M103" s="336"/>
    </row>
    <row r="104" spans="1:13" s="12" customFormat="1" ht="12.75" customHeight="1" x14ac:dyDescent="0.2">
      <c r="A104" s="492" t="s">
        <v>402</v>
      </c>
      <c r="B104" s="493"/>
      <c r="C104" s="493"/>
      <c r="D104" s="493"/>
      <c r="E104" s="493"/>
      <c r="F104" s="493"/>
      <c r="G104" s="493"/>
      <c r="H104" s="493"/>
      <c r="I104" s="493"/>
      <c r="K104" s="230"/>
      <c r="L104" s="230"/>
      <c r="M104" s="336"/>
    </row>
    <row r="105" spans="1:13" s="12" customFormat="1" ht="12.75" customHeight="1" x14ac:dyDescent="0.2">
      <c r="A105" s="137"/>
      <c r="B105" s="75"/>
      <c r="K105" s="230"/>
      <c r="L105" s="230"/>
      <c r="M105" s="336"/>
    </row>
    <row r="106" spans="1:13" s="12" customFormat="1" ht="12.75" customHeight="1" x14ac:dyDescent="0.2">
      <c r="A106" s="79" t="s">
        <v>86</v>
      </c>
      <c r="B106" s="496" t="s">
        <v>373</v>
      </c>
      <c r="C106" s="480" t="s">
        <v>404</v>
      </c>
      <c r="D106" s="80" t="s">
        <v>174</v>
      </c>
      <c r="E106" s="79" t="s">
        <v>174</v>
      </c>
      <c r="F106" s="114" t="s">
        <v>93</v>
      </c>
      <c r="G106" s="115" t="s">
        <v>173</v>
      </c>
      <c r="H106" s="116" t="s">
        <v>473</v>
      </c>
      <c r="I106" s="116" t="s">
        <v>474</v>
      </c>
      <c r="K106" s="478" t="s">
        <v>444</v>
      </c>
      <c r="L106" s="479"/>
      <c r="M106" s="336"/>
    </row>
    <row r="107" spans="1:13" s="12" customFormat="1" ht="12.75" customHeight="1" x14ac:dyDescent="0.2">
      <c r="A107" s="82" t="s">
        <v>85</v>
      </c>
      <c r="B107" s="497"/>
      <c r="C107" s="509"/>
      <c r="D107" s="83">
        <v>2019</v>
      </c>
      <c r="E107" s="118">
        <v>2020</v>
      </c>
      <c r="F107" s="117">
        <v>2021</v>
      </c>
      <c r="G107" s="118">
        <v>2021</v>
      </c>
      <c r="H107" s="119">
        <v>2022</v>
      </c>
      <c r="I107" s="119">
        <v>2022</v>
      </c>
      <c r="K107" s="412" t="s">
        <v>445</v>
      </c>
      <c r="L107" s="412" t="s">
        <v>446</v>
      </c>
      <c r="M107" s="336"/>
    </row>
    <row r="108" spans="1:13" s="28" customFormat="1" ht="12.75" customHeight="1" x14ac:dyDescent="0.25">
      <c r="A108" s="104"/>
      <c r="B108" s="104"/>
      <c r="C108" s="97" t="s">
        <v>55</v>
      </c>
      <c r="D108" s="494"/>
      <c r="E108" s="495"/>
      <c r="F108" s="495"/>
      <c r="G108" s="495"/>
      <c r="H108" s="495"/>
      <c r="I108" s="495"/>
      <c r="K108" s="477"/>
      <c r="L108" s="513"/>
      <c r="M108" s="337"/>
    </row>
    <row r="109" spans="1:13" s="12" customFormat="1" ht="12.75" customHeight="1" x14ac:dyDescent="0.2">
      <c r="A109" s="14" t="s">
        <v>0</v>
      </c>
      <c r="B109" s="14" t="s">
        <v>0</v>
      </c>
      <c r="C109" s="306" t="s">
        <v>442</v>
      </c>
      <c r="D109" s="240">
        <v>2492438.63</v>
      </c>
      <c r="E109" s="240">
        <v>2087729.74</v>
      </c>
      <c r="F109" s="240">
        <v>2400000</v>
      </c>
      <c r="G109" s="243">
        <v>2199837.2999999998</v>
      </c>
      <c r="H109" s="244">
        <v>2640000</v>
      </c>
      <c r="I109" s="223">
        <f t="shared" ref="I109:I113" si="37">H109</f>
        <v>2640000</v>
      </c>
      <c r="K109" s="417"/>
      <c r="L109" s="417"/>
      <c r="M109" s="336"/>
    </row>
    <row r="110" spans="1:13" s="12" customFormat="1" ht="12.75" customHeight="1" x14ac:dyDescent="0.2">
      <c r="A110" s="14" t="s">
        <v>0</v>
      </c>
      <c r="B110" s="14" t="s">
        <v>0</v>
      </c>
      <c r="C110" s="306" t="s">
        <v>450</v>
      </c>
      <c r="D110" s="240"/>
      <c r="E110" s="240"/>
      <c r="F110" s="240">
        <v>100000</v>
      </c>
      <c r="G110" s="243">
        <v>15428</v>
      </c>
      <c r="H110" s="244">
        <v>50000</v>
      </c>
      <c r="I110" s="223">
        <f t="shared" si="37"/>
        <v>50000</v>
      </c>
      <c r="K110" s="417"/>
      <c r="L110" s="417"/>
      <c r="M110" s="336"/>
    </row>
    <row r="111" spans="1:13" s="12" customFormat="1" ht="12.75" customHeight="1" x14ac:dyDescent="0.2">
      <c r="A111" s="14"/>
      <c r="B111" s="14"/>
      <c r="C111" s="306" t="s">
        <v>156</v>
      </c>
      <c r="D111" s="240"/>
      <c r="E111" s="240"/>
      <c r="F111" s="240">
        <v>20000</v>
      </c>
      <c r="G111" s="243">
        <v>16577</v>
      </c>
      <c r="H111" s="244">
        <v>22000</v>
      </c>
      <c r="I111" s="223">
        <f t="shared" si="37"/>
        <v>22000</v>
      </c>
      <c r="K111" s="417"/>
      <c r="L111" s="417"/>
      <c r="M111" s="336"/>
    </row>
    <row r="112" spans="1:13" s="12" customFormat="1" ht="12.75" customHeight="1" x14ac:dyDescent="0.2">
      <c r="A112" s="14"/>
      <c r="B112" s="14"/>
      <c r="C112" s="306" t="s">
        <v>448</v>
      </c>
      <c r="D112" s="240"/>
      <c r="E112" s="240"/>
      <c r="F112" s="240"/>
      <c r="G112" s="243"/>
      <c r="H112" s="244">
        <v>30000</v>
      </c>
      <c r="I112" s="223">
        <f t="shared" si="37"/>
        <v>30000</v>
      </c>
      <c r="K112" s="417"/>
      <c r="L112" s="417"/>
      <c r="M112" s="336"/>
    </row>
    <row r="113" spans="1:13" s="12" customFormat="1" ht="12.75" customHeight="1" x14ac:dyDescent="0.2">
      <c r="A113" s="14"/>
      <c r="B113" s="14"/>
      <c r="C113" s="103"/>
      <c r="D113" s="221"/>
      <c r="E113" s="221"/>
      <c r="F113" s="221"/>
      <c r="G113" s="222"/>
      <c r="H113" s="223"/>
      <c r="I113" s="223">
        <f t="shared" si="37"/>
        <v>0</v>
      </c>
      <c r="K113" s="417"/>
      <c r="L113" s="417"/>
      <c r="M113" s="336"/>
    </row>
    <row r="114" spans="1:13" s="12" customFormat="1" ht="12.75" customHeight="1" x14ac:dyDescent="0.2">
      <c r="A114" s="347">
        <v>3722</v>
      </c>
      <c r="B114" s="347">
        <v>123</v>
      </c>
      <c r="C114" s="348" t="s">
        <v>232</v>
      </c>
      <c r="D114" s="349">
        <f t="shared" ref="D114:E114" si="38">SUM(D109:D113)</f>
        <v>2492438.63</v>
      </c>
      <c r="E114" s="349">
        <f t="shared" si="38"/>
        <v>2087729.74</v>
      </c>
      <c r="F114" s="349">
        <f>SUM(F109:F113)</f>
        <v>2520000</v>
      </c>
      <c r="G114" s="349">
        <f t="shared" ref="G114:L114" si="39">SUM(G109:G113)</f>
        <v>2231842.2999999998</v>
      </c>
      <c r="H114" s="349">
        <f t="shared" si="39"/>
        <v>2742000</v>
      </c>
      <c r="I114" s="349">
        <f t="shared" si="39"/>
        <v>2742000</v>
      </c>
      <c r="K114" s="349">
        <f t="shared" si="39"/>
        <v>0</v>
      </c>
      <c r="L114" s="349">
        <f t="shared" si="39"/>
        <v>0</v>
      </c>
      <c r="M114" s="336"/>
    </row>
    <row r="115" spans="1:13" s="147" customFormat="1" ht="12.75" customHeight="1" x14ac:dyDescent="0.2">
      <c r="A115" s="320"/>
      <c r="B115" s="144"/>
      <c r="C115" s="157"/>
      <c r="D115" s="245"/>
      <c r="E115" s="245"/>
      <c r="F115" s="246" t="s">
        <v>0</v>
      </c>
      <c r="G115" s="247"/>
      <c r="H115" s="247"/>
      <c r="I115" s="323"/>
      <c r="K115" s="325"/>
      <c r="L115" s="326"/>
      <c r="M115" s="338"/>
    </row>
    <row r="116" spans="1:13" s="12" customFormat="1" ht="12.75" customHeight="1" x14ac:dyDescent="0.25">
      <c r="A116" s="104"/>
      <c r="B116" s="104"/>
      <c r="C116" s="97" t="s">
        <v>233</v>
      </c>
      <c r="D116" s="494"/>
      <c r="E116" s="495"/>
      <c r="F116" s="495"/>
      <c r="G116" s="495"/>
      <c r="H116" s="495"/>
      <c r="I116" s="495"/>
      <c r="K116" s="512"/>
      <c r="L116" s="511"/>
      <c r="M116" s="336"/>
    </row>
    <row r="117" spans="1:13" s="12" customFormat="1" ht="12.75" customHeight="1" x14ac:dyDescent="0.2">
      <c r="A117" s="11" t="s">
        <v>0</v>
      </c>
      <c r="B117" s="11" t="s">
        <v>0</v>
      </c>
      <c r="C117" s="306" t="s">
        <v>443</v>
      </c>
      <c r="D117" s="240">
        <v>621318.55000000005</v>
      </c>
      <c r="E117" s="240">
        <v>774961.57</v>
      </c>
      <c r="F117" s="221">
        <v>850000</v>
      </c>
      <c r="G117" s="222">
        <v>814461.45</v>
      </c>
      <c r="H117" s="223">
        <v>935000</v>
      </c>
      <c r="I117" s="223">
        <f t="shared" ref="I117:I119" si="40">H117</f>
        <v>935000</v>
      </c>
      <c r="K117" s="417"/>
      <c r="L117" s="417"/>
      <c r="M117" s="336"/>
    </row>
    <row r="118" spans="1:13" s="12" customFormat="1" ht="12.75" customHeight="1" x14ac:dyDescent="0.2">
      <c r="A118" s="11"/>
      <c r="B118" s="11"/>
      <c r="C118" s="334"/>
      <c r="D118" s="367"/>
      <c r="E118" s="367"/>
      <c r="F118" s="367"/>
      <c r="G118" s="330"/>
      <c r="H118" s="333"/>
      <c r="I118" s="223">
        <f t="shared" si="40"/>
        <v>0</v>
      </c>
      <c r="K118" s="417"/>
      <c r="L118" s="417"/>
      <c r="M118" s="336"/>
    </row>
    <row r="119" spans="1:13" s="12" customFormat="1" ht="12.75" customHeight="1" x14ac:dyDescent="0.2">
      <c r="A119" s="11"/>
      <c r="B119" s="11"/>
      <c r="C119" s="103"/>
      <c r="D119" s="221"/>
      <c r="E119" s="221"/>
      <c r="F119" s="221"/>
      <c r="G119" s="222"/>
      <c r="H119" s="223"/>
      <c r="I119" s="223">
        <f t="shared" si="40"/>
        <v>0</v>
      </c>
      <c r="K119" s="417"/>
      <c r="L119" s="417"/>
      <c r="M119" s="336"/>
    </row>
    <row r="120" spans="1:13" s="12" customFormat="1" ht="12.75" customHeight="1" x14ac:dyDescent="0.2">
      <c r="A120" s="347">
        <v>3725</v>
      </c>
      <c r="B120" s="347">
        <v>123</v>
      </c>
      <c r="C120" s="348" t="s">
        <v>234</v>
      </c>
      <c r="D120" s="349">
        <f t="shared" ref="D120:E120" si="41">SUM(D117:D119)</f>
        <v>621318.55000000005</v>
      </c>
      <c r="E120" s="349">
        <f t="shared" si="41"/>
        <v>774961.57</v>
      </c>
      <c r="F120" s="349">
        <f>SUM(F117:F119)</f>
        <v>850000</v>
      </c>
      <c r="G120" s="349">
        <f t="shared" ref="G120:L120" si="42">SUM(G117:G119)</f>
        <v>814461.45</v>
      </c>
      <c r="H120" s="349">
        <f t="shared" si="42"/>
        <v>935000</v>
      </c>
      <c r="I120" s="349">
        <f t="shared" si="42"/>
        <v>935000</v>
      </c>
      <c r="K120" s="349">
        <f t="shared" si="42"/>
        <v>0</v>
      </c>
      <c r="L120" s="349">
        <f t="shared" si="42"/>
        <v>0</v>
      </c>
      <c r="M120" s="336"/>
    </row>
    <row r="121" spans="1:13" s="147" customFormat="1" ht="12.75" customHeight="1" x14ac:dyDescent="0.2">
      <c r="A121" s="320"/>
      <c r="B121" s="144"/>
      <c r="C121" s="157"/>
      <c r="D121" s="245"/>
      <c r="E121" s="245"/>
      <c r="F121" s="246"/>
      <c r="G121" s="247"/>
      <c r="H121" s="247"/>
      <c r="I121" s="323"/>
      <c r="K121" s="325"/>
      <c r="L121" s="326"/>
      <c r="M121" s="338"/>
    </row>
    <row r="122" spans="1:13" s="12" customFormat="1" ht="12.75" customHeight="1" x14ac:dyDescent="0.25">
      <c r="A122" s="104"/>
      <c r="B122" s="104"/>
      <c r="C122" s="97" t="s">
        <v>12</v>
      </c>
      <c r="D122" s="494"/>
      <c r="E122" s="495"/>
      <c r="F122" s="495"/>
      <c r="G122" s="495"/>
      <c r="H122" s="495"/>
      <c r="I122" s="495"/>
      <c r="K122" s="512"/>
      <c r="L122" s="511"/>
      <c r="M122" s="336"/>
    </row>
    <row r="123" spans="1:13" s="12" customFormat="1" ht="12.75" customHeight="1" x14ac:dyDescent="0.2">
      <c r="A123" s="11"/>
      <c r="B123" s="11"/>
      <c r="C123" s="103" t="s">
        <v>471</v>
      </c>
      <c r="D123" s="221">
        <v>441313.03</v>
      </c>
      <c r="E123" s="221">
        <v>77455</v>
      </c>
      <c r="F123" s="240">
        <v>550000</v>
      </c>
      <c r="G123" s="222">
        <v>375862.87</v>
      </c>
      <c r="H123" s="223">
        <v>200000</v>
      </c>
      <c r="I123" s="223">
        <f t="shared" ref="I123:I128" si="43">H123</f>
        <v>200000</v>
      </c>
      <c r="K123" s="417"/>
      <c r="L123" s="417"/>
      <c r="M123" s="336"/>
    </row>
    <row r="124" spans="1:13" s="12" customFormat="1" ht="12.75" customHeight="1" x14ac:dyDescent="0.2">
      <c r="A124" s="11"/>
      <c r="B124" s="11"/>
      <c r="C124" s="103" t="s">
        <v>147</v>
      </c>
      <c r="D124" s="221"/>
      <c r="E124" s="221"/>
      <c r="F124" s="221"/>
      <c r="G124" s="222"/>
      <c r="H124" s="223">
        <v>50000</v>
      </c>
      <c r="I124" s="223">
        <f t="shared" si="43"/>
        <v>50000</v>
      </c>
      <c r="K124" s="417"/>
      <c r="L124" s="417"/>
      <c r="M124" s="336"/>
    </row>
    <row r="125" spans="1:13" s="12" customFormat="1" ht="12.75" customHeight="1" x14ac:dyDescent="0.2">
      <c r="A125" s="11"/>
      <c r="B125" s="11"/>
      <c r="C125" s="103" t="s">
        <v>148</v>
      </c>
      <c r="D125" s="221"/>
      <c r="E125" s="221"/>
      <c r="F125" s="221"/>
      <c r="G125" s="222"/>
      <c r="H125" s="223">
        <v>30000</v>
      </c>
      <c r="I125" s="223">
        <f t="shared" si="43"/>
        <v>30000</v>
      </c>
      <c r="K125" s="417"/>
      <c r="L125" s="417"/>
      <c r="M125" s="336"/>
    </row>
    <row r="126" spans="1:13" s="12" customFormat="1" ht="12.75" customHeight="1" x14ac:dyDescent="0.2">
      <c r="A126" s="11" t="s">
        <v>0</v>
      </c>
      <c r="B126" s="11" t="s">
        <v>0</v>
      </c>
      <c r="C126" s="103" t="s">
        <v>171</v>
      </c>
      <c r="D126" s="221"/>
      <c r="E126" s="221"/>
      <c r="F126" s="221" t="s">
        <v>0</v>
      </c>
      <c r="G126" s="222"/>
      <c r="H126" s="244">
        <v>150000</v>
      </c>
      <c r="I126" s="223">
        <f t="shared" si="43"/>
        <v>150000</v>
      </c>
      <c r="K126" s="417"/>
      <c r="L126" s="417"/>
      <c r="M126" s="336"/>
    </row>
    <row r="127" spans="1:13" s="12" customFormat="1" ht="12.75" customHeight="1" x14ac:dyDescent="0.2">
      <c r="A127" s="11"/>
      <c r="B127" s="11"/>
      <c r="C127" s="306" t="s">
        <v>453</v>
      </c>
      <c r="D127" s="240"/>
      <c r="E127" s="240"/>
      <c r="F127" s="240"/>
      <c r="G127" s="243"/>
      <c r="H127" s="244">
        <v>100000</v>
      </c>
      <c r="I127" s="223">
        <f t="shared" si="43"/>
        <v>100000</v>
      </c>
      <c r="K127" s="417"/>
      <c r="L127" s="417"/>
      <c r="M127" s="336"/>
    </row>
    <row r="128" spans="1:13" s="12" customFormat="1" ht="12.75" customHeight="1" x14ac:dyDescent="0.2">
      <c r="A128" s="11"/>
      <c r="B128" s="11"/>
      <c r="C128" s="103"/>
      <c r="D128" s="221"/>
      <c r="E128" s="221"/>
      <c r="F128" s="221"/>
      <c r="G128" s="222"/>
      <c r="H128" s="223"/>
      <c r="I128" s="223">
        <f t="shared" si="43"/>
        <v>0</v>
      </c>
      <c r="K128" s="417"/>
      <c r="L128" s="417"/>
      <c r="M128" s="336"/>
    </row>
    <row r="129" spans="1:13" s="12" customFormat="1" ht="12.75" customHeight="1" x14ac:dyDescent="0.2">
      <c r="A129" s="347">
        <v>3745</v>
      </c>
      <c r="B129" s="347">
        <v>123</v>
      </c>
      <c r="C129" s="348" t="s">
        <v>235</v>
      </c>
      <c r="D129" s="349">
        <f t="shared" ref="D129:E129" si="44">SUM(D123:D128)</f>
        <v>441313.03</v>
      </c>
      <c r="E129" s="349">
        <f t="shared" si="44"/>
        <v>77455</v>
      </c>
      <c r="F129" s="349">
        <f>SUM(F123:F128)</f>
        <v>550000</v>
      </c>
      <c r="G129" s="349">
        <f t="shared" ref="G129:L129" si="45">SUM(G123:G128)</f>
        <v>375862.87</v>
      </c>
      <c r="H129" s="349">
        <f t="shared" si="45"/>
        <v>530000</v>
      </c>
      <c r="I129" s="349">
        <f t="shared" si="45"/>
        <v>530000</v>
      </c>
      <c r="K129" s="349">
        <f t="shared" si="45"/>
        <v>0</v>
      </c>
      <c r="L129" s="349">
        <f t="shared" si="45"/>
        <v>0</v>
      </c>
      <c r="M129" s="336"/>
    </row>
    <row r="130" spans="1:13" s="147" customFormat="1" ht="12.75" customHeight="1" x14ac:dyDescent="0.2">
      <c r="A130" s="320"/>
      <c r="B130" s="144"/>
      <c r="C130" s="157"/>
      <c r="D130" s="245"/>
      <c r="E130" s="245"/>
      <c r="F130" s="246"/>
      <c r="G130" s="247"/>
      <c r="H130" s="247"/>
      <c r="I130" s="323"/>
      <c r="K130" s="325"/>
      <c r="L130" s="326"/>
      <c r="M130" s="338"/>
    </row>
    <row r="131" spans="1:13" s="12" customFormat="1" ht="12.75" customHeight="1" x14ac:dyDescent="0.25">
      <c r="A131" s="104"/>
      <c r="B131" s="104"/>
      <c r="C131" s="97" t="s">
        <v>236</v>
      </c>
      <c r="D131" s="494"/>
      <c r="E131" s="495"/>
      <c r="F131" s="495"/>
      <c r="G131" s="495"/>
      <c r="H131" s="495"/>
      <c r="I131" s="495"/>
      <c r="K131" s="512"/>
      <c r="L131" s="511"/>
      <c r="M131" s="336"/>
    </row>
    <row r="132" spans="1:13" s="12" customFormat="1" ht="12.75" customHeight="1" x14ac:dyDescent="0.2">
      <c r="A132" s="11"/>
      <c r="B132" s="11"/>
      <c r="C132" s="95" t="s">
        <v>37</v>
      </c>
      <c r="D132" s="417"/>
      <c r="E132" s="417"/>
      <c r="F132" s="221">
        <v>10000</v>
      </c>
      <c r="G132" s="222">
        <v>8208</v>
      </c>
      <c r="H132" s="223">
        <v>10000</v>
      </c>
      <c r="I132" s="223">
        <f t="shared" ref="I132:I139" si="46">H132</f>
        <v>10000</v>
      </c>
      <c r="K132" s="417"/>
      <c r="L132" s="417"/>
      <c r="M132" s="336"/>
    </row>
    <row r="133" spans="1:13" s="12" customFormat="1" ht="12.75" customHeight="1" x14ac:dyDescent="0.2">
      <c r="A133" s="11"/>
      <c r="B133" s="11"/>
      <c r="C133" s="95" t="s">
        <v>38</v>
      </c>
      <c r="D133" s="417"/>
      <c r="E133" s="417"/>
      <c r="F133" s="221">
        <v>20000</v>
      </c>
      <c r="G133" s="222">
        <v>19360</v>
      </c>
      <c r="H133" s="223">
        <v>20000</v>
      </c>
      <c r="I133" s="223">
        <f t="shared" si="46"/>
        <v>20000</v>
      </c>
      <c r="K133" s="417"/>
      <c r="L133" s="417"/>
      <c r="M133" s="336"/>
    </row>
    <row r="134" spans="1:13" s="12" customFormat="1" ht="12.75" customHeight="1" x14ac:dyDescent="0.2">
      <c r="A134" s="11"/>
      <c r="B134" s="11"/>
      <c r="C134" s="95" t="s">
        <v>71</v>
      </c>
      <c r="D134" s="417"/>
      <c r="E134" s="417"/>
      <c r="F134" s="221">
        <v>32000</v>
      </c>
      <c r="G134" s="222">
        <v>8350.43</v>
      </c>
      <c r="H134" s="223">
        <v>50000</v>
      </c>
      <c r="I134" s="223">
        <f t="shared" si="46"/>
        <v>50000</v>
      </c>
      <c r="K134" s="417"/>
      <c r="L134" s="417"/>
      <c r="M134" s="336"/>
    </row>
    <row r="135" spans="1:13" s="12" customFormat="1" ht="12.75" customHeight="1" x14ac:dyDescent="0.2">
      <c r="A135" s="11"/>
      <c r="B135" s="11"/>
      <c r="C135" s="95" t="s">
        <v>63</v>
      </c>
      <c r="D135" s="417"/>
      <c r="E135" s="417"/>
      <c r="F135" s="221">
        <v>9000</v>
      </c>
      <c r="G135" s="222">
        <v>70204.2</v>
      </c>
      <c r="H135" s="223">
        <v>9000</v>
      </c>
      <c r="I135" s="223">
        <f t="shared" si="46"/>
        <v>9000</v>
      </c>
      <c r="K135" s="417"/>
      <c r="L135" s="417"/>
      <c r="M135" s="336"/>
    </row>
    <row r="136" spans="1:13" s="12" customFormat="1" ht="12.75" customHeight="1" x14ac:dyDescent="0.2">
      <c r="A136" s="11"/>
      <c r="B136" s="11"/>
      <c r="C136" s="95" t="s">
        <v>40</v>
      </c>
      <c r="D136" s="417"/>
      <c r="E136" s="417"/>
      <c r="F136" s="221">
        <v>27000</v>
      </c>
      <c r="G136" s="222"/>
      <c r="H136" s="223">
        <v>27000</v>
      </c>
      <c r="I136" s="223">
        <f t="shared" si="46"/>
        <v>27000</v>
      </c>
      <c r="K136" s="417"/>
      <c r="L136" s="417"/>
      <c r="M136" s="336"/>
    </row>
    <row r="137" spans="1:13" s="12" customFormat="1" ht="12.75" customHeight="1" x14ac:dyDescent="0.2">
      <c r="A137" s="11"/>
      <c r="B137" s="11"/>
      <c r="C137" s="95" t="s">
        <v>74</v>
      </c>
      <c r="D137" s="417"/>
      <c r="E137" s="417"/>
      <c r="F137" s="221">
        <v>10000</v>
      </c>
      <c r="G137" s="222">
        <v>0</v>
      </c>
      <c r="H137" s="223">
        <v>10000</v>
      </c>
      <c r="I137" s="223">
        <f t="shared" si="46"/>
        <v>10000</v>
      </c>
      <c r="K137" s="417"/>
      <c r="L137" s="417"/>
      <c r="M137" s="336"/>
    </row>
    <row r="138" spans="1:13" s="12" customFormat="1" ht="12.75" customHeight="1" x14ac:dyDescent="0.2">
      <c r="A138" s="11"/>
      <c r="B138" s="11"/>
      <c r="C138" s="146" t="s">
        <v>386</v>
      </c>
      <c r="D138" s="232"/>
      <c r="E138" s="232"/>
      <c r="F138" s="240">
        <v>0</v>
      </c>
      <c r="G138" s="243">
        <v>45139.5</v>
      </c>
      <c r="H138" s="244">
        <v>60000</v>
      </c>
      <c r="I138" s="223">
        <f t="shared" si="46"/>
        <v>60000</v>
      </c>
      <c r="K138" s="417"/>
      <c r="L138" s="417"/>
      <c r="M138" s="336"/>
    </row>
    <row r="139" spans="1:13" s="12" customFormat="1" ht="12.75" customHeight="1" x14ac:dyDescent="0.2">
      <c r="A139" s="11"/>
      <c r="B139" s="11"/>
      <c r="C139" s="95" t="s">
        <v>441</v>
      </c>
      <c r="D139" s="417">
        <v>103649.34</v>
      </c>
      <c r="E139" s="417">
        <v>72684</v>
      </c>
      <c r="F139" s="221"/>
      <c r="G139" s="222"/>
      <c r="H139" s="223"/>
      <c r="I139" s="223">
        <f t="shared" si="46"/>
        <v>0</v>
      </c>
      <c r="K139" s="417"/>
      <c r="L139" s="417"/>
      <c r="M139" s="336"/>
    </row>
    <row r="140" spans="1:13" s="12" customFormat="1" ht="12.75" customHeight="1" x14ac:dyDescent="0.2">
      <c r="A140" s="347">
        <v>5213</v>
      </c>
      <c r="B140" s="347">
        <v>123</v>
      </c>
      <c r="C140" s="348" t="s">
        <v>237</v>
      </c>
      <c r="D140" s="349">
        <f t="shared" ref="D140:E140" si="47">SUM(D132:D139)</f>
        <v>103649.34</v>
      </c>
      <c r="E140" s="349">
        <f t="shared" si="47"/>
        <v>72684</v>
      </c>
      <c r="F140" s="349">
        <f>SUM(F132:F139)</f>
        <v>108000</v>
      </c>
      <c r="G140" s="349">
        <f t="shared" ref="G140:L140" si="48">SUM(G132:G139)</f>
        <v>151262.13</v>
      </c>
      <c r="H140" s="349">
        <f t="shared" si="48"/>
        <v>186000</v>
      </c>
      <c r="I140" s="349">
        <f t="shared" si="48"/>
        <v>186000</v>
      </c>
      <c r="K140" s="349">
        <f t="shared" si="48"/>
        <v>0</v>
      </c>
      <c r="L140" s="349">
        <f t="shared" si="48"/>
        <v>0</v>
      </c>
      <c r="M140" s="336"/>
    </row>
    <row r="141" spans="1:13" s="147" customFormat="1" ht="12.75" customHeight="1" x14ac:dyDescent="0.2">
      <c r="A141" s="320"/>
      <c r="B141" s="144"/>
      <c r="C141" s="157"/>
      <c r="D141" s="245"/>
      <c r="E141" s="245"/>
      <c r="F141" s="246"/>
      <c r="G141" s="247"/>
      <c r="H141" s="247"/>
      <c r="I141" s="323"/>
      <c r="K141" s="325"/>
      <c r="L141" s="326"/>
      <c r="M141" s="338"/>
    </row>
    <row r="142" spans="1:13" s="12" customFormat="1" ht="12.75" customHeight="1" x14ac:dyDescent="0.25">
      <c r="A142" s="104"/>
      <c r="B142" s="104"/>
      <c r="C142" s="97" t="s">
        <v>114</v>
      </c>
      <c r="D142" s="494"/>
      <c r="E142" s="495"/>
      <c r="F142" s="495"/>
      <c r="G142" s="495"/>
      <c r="H142" s="495"/>
      <c r="I142" s="495"/>
      <c r="K142" s="512"/>
      <c r="L142" s="511"/>
      <c r="M142" s="336"/>
    </row>
    <row r="143" spans="1:13" s="12" customFormat="1" ht="12.75" customHeight="1" x14ac:dyDescent="0.2">
      <c r="A143" s="11"/>
      <c r="B143" s="11"/>
      <c r="C143" s="146" t="s">
        <v>115</v>
      </c>
      <c r="D143" s="232">
        <v>0</v>
      </c>
      <c r="E143" s="232">
        <v>0</v>
      </c>
      <c r="F143" s="240">
        <v>150000</v>
      </c>
      <c r="G143" s="243">
        <v>51181</v>
      </c>
      <c r="H143" s="244">
        <v>80000</v>
      </c>
      <c r="I143" s="223">
        <f t="shared" ref="I143:I145" si="49">H143</f>
        <v>80000</v>
      </c>
      <c r="K143" s="417"/>
      <c r="L143" s="417"/>
      <c r="M143" s="336"/>
    </row>
    <row r="144" spans="1:13" s="12" customFormat="1" ht="12.75" customHeight="1" x14ac:dyDescent="0.2">
      <c r="A144" s="11"/>
      <c r="B144" s="11"/>
      <c r="C144" s="95"/>
      <c r="D144" s="417"/>
      <c r="E144" s="417"/>
      <c r="F144" s="221"/>
      <c r="G144" s="222"/>
      <c r="H144" s="223"/>
      <c r="I144" s="223">
        <f t="shared" si="49"/>
        <v>0</v>
      </c>
      <c r="K144" s="417"/>
      <c r="L144" s="417"/>
      <c r="M144" s="336"/>
    </row>
    <row r="145" spans="1:13" s="12" customFormat="1" ht="12.75" customHeight="1" x14ac:dyDescent="0.2">
      <c r="A145" s="11"/>
      <c r="B145" s="11"/>
      <c r="C145" s="95"/>
      <c r="D145" s="417"/>
      <c r="E145" s="417"/>
      <c r="F145" s="221"/>
      <c r="G145" s="222"/>
      <c r="H145" s="223"/>
      <c r="I145" s="223">
        <f t="shared" si="49"/>
        <v>0</v>
      </c>
      <c r="K145" s="417"/>
      <c r="L145" s="417"/>
      <c r="M145" s="336"/>
    </row>
    <row r="146" spans="1:13" s="12" customFormat="1" ht="12.75" customHeight="1" x14ac:dyDescent="0.2">
      <c r="A146" s="347">
        <v>3639</v>
      </c>
      <c r="B146" s="347">
        <v>123</v>
      </c>
      <c r="C146" s="348" t="s">
        <v>238</v>
      </c>
      <c r="D146" s="349">
        <f t="shared" ref="D146:E146" si="50">SUM(D143:D145)</f>
        <v>0</v>
      </c>
      <c r="E146" s="349">
        <f t="shared" si="50"/>
        <v>0</v>
      </c>
      <c r="F146" s="349">
        <f>SUM(F143:F145)</f>
        <v>150000</v>
      </c>
      <c r="G146" s="349">
        <f t="shared" ref="G146:L146" si="51">SUM(G143:G145)</f>
        <v>51181</v>
      </c>
      <c r="H146" s="349">
        <f t="shared" si="51"/>
        <v>80000</v>
      </c>
      <c r="I146" s="349">
        <f t="shared" si="51"/>
        <v>80000</v>
      </c>
      <c r="K146" s="349">
        <f t="shared" si="51"/>
        <v>0</v>
      </c>
      <c r="L146" s="349">
        <f t="shared" si="51"/>
        <v>0</v>
      </c>
      <c r="M146" s="336"/>
    </row>
    <row r="147" spans="1:13" s="12" customFormat="1" ht="12.75" customHeight="1" x14ac:dyDescent="0.2">
      <c r="A147" s="320"/>
      <c r="B147" s="144"/>
      <c r="C147" s="147"/>
      <c r="D147" s="230"/>
      <c r="E147" s="230"/>
      <c r="F147" s="230"/>
      <c r="G147" s="231"/>
      <c r="H147" s="231"/>
      <c r="I147" s="321"/>
      <c r="K147" s="325"/>
      <c r="L147" s="326"/>
      <c r="M147" s="336"/>
    </row>
    <row r="148" spans="1:13" s="12" customFormat="1" ht="12.75" customHeight="1" x14ac:dyDescent="0.25">
      <c r="A148" s="104"/>
      <c r="B148" s="104"/>
      <c r="C148" s="97" t="s">
        <v>88</v>
      </c>
      <c r="D148" s="494"/>
      <c r="E148" s="495"/>
      <c r="F148" s="495"/>
      <c r="G148" s="495"/>
      <c r="H148" s="495"/>
      <c r="I148" s="495"/>
      <c r="K148" s="512"/>
      <c r="L148" s="511"/>
      <c r="M148" s="336"/>
    </row>
    <row r="149" spans="1:13" s="12" customFormat="1" ht="12.75" customHeight="1" x14ac:dyDescent="0.2">
      <c r="A149" s="11"/>
      <c r="B149" s="11"/>
      <c r="C149" s="95" t="s">
        <v>89</v>
      </c>
      <c r="D149" s="417">
        <v>419360.44</v>
      </c>
      <c r="E149" s="417">
        <v>368154.6</v>
      </c>
      <c r="F149" s="240">
        <v>50000</v>
      </c>
      <c r="G149" s="243">
        <v>49252.82</v>
      </c>
      <c r="H149" s="244">
        <v>100000</v>
      </c>
      <c r="I149" s="223">
        <f t="shared" ref="I149:I152" si="52">H149</f>
        <v>100000</v>
      </c>
      <c r="K149" s="417"/>
      <c r="L149" s="417"/>
      <c r="M149" s="336"/>
    </row>
    <row r="150" spans="1:13" s="12" customFormat="1" ht="12.75" customHeight="1" x14ac:dyDescent="0.2">
      <c r="A150" s="11"/>
      <c r="B150" s="11"/>
      <c r="C150" s="95"/>
      <c r="D150" s="417"/>
      <c r="E150" s="417"/>
      <c r="F150" s="240"/>
      <c r="G150" s="243"/>
      <c r="H150" s="333"/>
      <c r="I150" s="223">
        <f t="shared" si="52"/>
        <v>0</v>
      </c>
      <c r="K150" s="417"/>
      <c r="L150" s="417"/>
      <c r="M150" s="336"/>
    </row>
    <row r="151" spans="1:13" s="12" customFormat="1" ht="12.75" customHeight="1" x14ac:dyDescent="0.2">
      <c r="A151" s="11"/>
      <c r="B151" s="11"/>
      <c r="C151" s="95"/>
      <c r="D151" s="417"/>
      <c r="E151" s="417"/>
      <c r="F151" s="221"/>
      <c r="G151" s="243"/>
      <c r="H151" s="244"/>
      <c r="I151" s="223">
        <f t="shared" si="52"/>
        <v>0</v>
      </c>
      <c r="K151" s="417"/>
      <c r="L151" s="417"/>
      <c r="M151" s="336"/>
    </row>
    <row r="152" spans="1:13" s="12" customFormat="1" ht="12.75" customHeight="1" x14ac:dyDescent="0.2">
      <c r="A152" s="11"/>
      <c r="B152" s="11"/>
      <c r="C152" s="95"/>
      <c r="D152" s="417"/>
      <c r="E152" s="417"/>
      <c r="F152" s="221"/>
      <c r="G152" s="243"/>
      <c r="H152" s="244"/>
      <c r="I152" s="223">
        <f t="shared" si="52"/>
        <v>0</v>
      </c>
      <c r="K152" s="417"/>
      <c r="L152" s="417"/>
      <c r="M152" s="336"/>
    </row>
    <row r="153" spans="1:13" s="12" customFormat="1" ht="12.75" customHeight="1" x14ac:dyDescent="0.2">
      <c r="A153" s="347">
        <v>3412</v>
      </c>
      <c r="B153" s="347">
        <v>123</v>
      </c>
      <c r="C153" s="348" t="s">
        <v>239</v>
      </c>
      <c r="D153" s="349">
        <f t="shared" ref="D153:E153" si="53">SUM(D149:D152)</f>
        <v>419360.44</v>
      </c>
      <c r="E153" s="349">
        <f t="shared" si="53"/>
        <v>368154.6</v>
      </c>
      <c r="F153" s="349">
        <f>SUM(F149:F152)</f>
        <v>50000</v>
      </c>
      <c r="G153" s="349">
        <f t="shared" ref="G153:L153" si="54">SUM(G149:G152)</f>
        <v>49252.82</v>
      </c>
      <c r="H153" s="349">
        <f t="shared" si="54"/>
        <v>100000</v>
      </c>
      <c r="I153" s="349">
        <f t="shared" si="54"/>
        <v>100000</v>
      </c>
      <c r="K153" s="349">
        <f t="shared" si="54"/>
        <v>0</v>
      </c>
      <c r="L153" s="349">
        <f t="shared" si="54"/>
        <v>0</v>
      </c>
      <c r="M153" s="336"/>
    </row>
    <row r="154" spans="1:13" s="12" customFormat="1" ht="12.75" customHeight="1" x14ac:dyDescent="0.2">
      <c r="A154" s="135" t="s">
        <v>189</v>
      </c>
      <c r="B154" s="75"/>
      <c r="K154" s="230"/>
      <c r="L154" s="136" t="s">
        <v>218</v>
      </c>
      <c r="M154" s="336"/>
    </row>
    <row r="155" spans="1:13" s="12" customFormat="1" ht="12.75" customHeight="1" x14ac:dyDescent="0.2">
      <c r="A155" s="492" t="s">
        <v>402</v>
      </c>
      <c r="B155" s="493"/>
      <c r="C155" s="493"/>
      <c r="D155" s="493"/>
      <c r="E155" s="493"/>
      <c r="F155" s="493"/>
      <c r="G155" s="493"/>
      <c r="H155" s="493"/>
      <c r="I155" s="493"/>
      <c r="K155" s="230"/>
      <c r="L155" s="230"/>
      <c r="M155" s="336"/>
    </row>
    <row r="156" spans="1:13" s="12" customFormat="1" ht="12.75" customHeight="1" x14ac:dyDescent="0.2">
      <c r="A156" s="137"/>
      <c r="B156" s="75"/>
      <c r="K156" s="230"/>
      <c r="L156" s="230"/>
      <c r="M156" s="336"/>
    </row>
    <row r="157" spans="1:13" s="12" customFormat="1" ht="12.75" customHeight="1" x14ac:dyDescent="0.2">
      <c r="A157" s="79" t="s">
        <v>86</v>
      </c>
      <c r="B157" s="496" t="s">
        <v>373</v>
      </c>
      <c r="C157" s="482" t="s">
        <v>404</v>
      </c>
      <c r="D157" s="80" t="s">
        <v>174</v>
      </c>
      <c r="E157" s="79" t="s">
        <v>174</v>
      </c>
      <c r="F157" s="114" t="s">
        <v>93</v>
      </c>
      <c r="G157" s="115" t="s">
        <v>173</v>
      </c>
      <c r="H157" s="116" t="s">
        <v>473</v>
      </c>
      <c r="I157" s="116" t="s">
        <v>474</v>
      </c>
      <c r="K157" s="478" t="s">
        <v>444</v>
      </c>
      <c r="L157" s="479"/>
      <c r="M157" s="336"/>
    </row>
    <row r="158" spans="1:13" s="12" customFormat="1" ht="12.75" customHeight="1" x14ac:dyDescent="0.2">
      <c r="A158" s="82" t="s">
        <v>85</v>
      </c>
      <c r="B158" s="497"/>
      <c r="C158" s="501"/>
      <c r="D158" s="83">
        <v>2019</v>
      </c>
      <c r="E158" s="118">
        <v>2020</v>
      </c>
      <c r="F158" s="117">
        <v>2021</v>
      </c>
      <c r="G158" s="118">
        <v>2021</v>
      </c>
      <c r="H158" s="119">
        <v>2022</v>
      </c>
      <c r="I158" s="119">
        <v>2022</v>
      </c>
      <c r="K158" s="412" t="s">
        <v>445</v>
      </c>
      <c r="L158" s="412" t="s">
        <v>446</v>
      </c>
      <c r="M158" s="336"/>
    </row>
    <row r="159" spans="1:13" s="28" customFormat="1" ht="12.75" customHeight="1" x14ac:dyDescent="0.25">
      <c r="A159" s="104"/>
      <c r="B159" s="104"/>
      <c r="C159" s="97" t="s">
        <v>53</v>
      </c>
      <c r="D159" s="494"/>
      <c r="E159" s="495"/>
      <c r="F159" s="495"/>
      <c r="G159" s="495"/>
      <c r="H159" s="495"/>
      <c r="I159" s="495"/>
      <c r="K159" s="477"/>
      <c r="L159" s="513"/>
      <c r="M159" s="337"/>
    </row>
    <row r="160" spans="1:13" s="12" customFormat="1" ht="12.75" customHeight="1" x14ac:dyDescent="0.2">
      <c r="A160" s="11"/>
      <c r="B160" s="11"/>
      <c r="C160" s="146" t="s">
        <v>54</v>
      </c>
      <c r="D160" s="232"/>
      <c r="E160" s="232"/>
      <c r="F160" s="240">
        <v>50000</v>
      </c>
      <c r="G160" s="243">
        <v>14092</v>
      </c>
      <c r="H160" s="244">
        <v>100000</v>
      </c>
      <c r="I160" s="223">
        <f t="shared" ref="I160:I162" si="55">H160</f>
        <v>100000</v>
      </c>
      <c r="K160" s="417"/>
      <c r="L160" s="417"/>
      <c r="M160" s="336"/>
    </row>
    <row r="161" spans="1:13" s="12" customFormat="1" ht="12.75" customHeight="1" x14ac:dyDescent="0.2">
      <c r="A161" s="11"/>
      <c r="B161" s="11"/>
      <c r="C161" s="335"/>
      <c r="D161" s="417"/>
      <c r="E161" s="417"/>
      <c r="F161" s="221"/>
      <c r="G161" s="243"/>
      <c r="H161" s="333"/>
      <c r="I161" s="223">
        <f t="shared" si="55"/>
        <v>0</v>
      </c>
      <c r="K161" s="417"/>
      <c r="L161" s="417"/>
      <c r="M161" s="336"/>
    </row>
    <row r="162" spans="1:13" s="12" customFormat="1" ht="12.75" customHeight="1" x14ac:dyDescent="0.2">
      <c r="A162" s="11"/>
      <c r="B162" s="11"/>
      <c r="C162" s="95"/>
      <c r="D162" s="417"/>
      <c r="E162" s="417"/>
      <c r="F162" s="221"/>
      <c r="G162" s="243"/>
      <c r="H162" s="244"/>
      <c r="I162" s="223">
        <f t="shared" si="55"/>
        <v>0</v>
      </c>
      <c r="K162" s="417"/>
      <c r="L162" s="417"/>
      <c r="M162" s="336"/>
    </row>
    <row r="163" spans="1:13" s="12" customFormat="1" ht="12.75" customHeight="1" x14ac:dyDescent="0.2">
      <c r="A163" s="347">
        <v>3421</v>
      </c>
      <c r="B163" s="347">
        <v>123</v>
      </c>
      <c r="C163" s="348" t="s">
        <v>240</v>
      </c>
      <c r="D163" s="349">
        <f t="shared" ref="D163:E163" si="56">SUM(D160:D162)</f>
        <v>0</v>
      </c>
      <c r="E163" s="349">
        <f t="shared" si="56"/>
        <v>0</v>
      </c>
      <c r="F163" s="349">
        <f>SUM(F160:F162)</f>
        <v>50000</v>
      </c>
      <c r="G163" s="349">
        <f t="shared" ref="G163:L163" si="57">SUM(G160:G162)</f>
        <v>14092</v>
      </c>
      <c r="H163" s="349">
        <f t="shared" si="57"/>
        <v>100000</v>
      </c>
      <c r="I163" s="349">
        <f t="shared" si="57"/>
        <v>100000</v>
      </c>
      <c r="K163" s="349">
        <f t="shared" si="57"/>
        <v>0</v>
      </c>
      <c r="L163" s="349">
        <f t="shared" si="57"/>
        <v>0</v>
      </c>
      <c r="M163" s="336"/>
    </row>
    <row r="164" spans="1:13" s="147" customFormat="1" ht="12.75" customHeight="1" x14ac:dyDescent="0.2">
      <c r="A164" s="320"/>
      <c r="B164" s="159"/>
      <c r="C164" s="157"/>
      <c r="D164" s="233"/>
      <c r="E164" s="233"/>
      <c r="F164" s="234"/>
      <c r="G164" s="235"/>
      <c r="H164" s="235"/>
      <c r="I164" s="327"/>
      <c r="K164" s="325"/>
      <c r="L164" s="326"/>
      <c r="M164" s="338"/>
    </row>
    <row r="165" spans="1:13" s="12" customFormat="1" ht="12.75" customHeight="1" x14ac:dyDescent="0.25">
      <c r="A165" s="104"/>
      <c r="B165" s="104"/>
      <c r="C165" s="97" t="s">
        <v>241</v>
      </c>
      <c r="D165" s="494"/>
      <c r="E165" s="495"/>
      <c r="F165" s="495"/>
      <c r="G165" s="495"/>
      <c r="H165" s="495"/>
      <c r="I165" s="495"/>
      <c r="K165" s="512"/>
      <c r="L165" s="511"/>
      <c r="M165" s="336"/>
    </row>
    <row r="166" spans="1:13" s="12" customFormat="1" ht="12.75" customHeight="1" x14ac:dyDescent="0.2">
      <c r="A166" s="11"/>
      <c r="B166" s="11"/>
      <c r="C166" s="146" t="s">
        <v>454</v>
      </c>
      <c r="D166" s="417"/>
      <c r="E166" s="417"/>
      <c r="F166" s="221">
        <v>3766500</v>
      </c>
      <c r="G166" s="243">
        <v>3588772.93</v>
      </c>
      <c r="H166" s="244">
        <v>4519500</v>
      </c>
      <c r="I166" s="223">
        <f t="shared" ref="I166:I177" si="58">H166</f>
        <v>4519500</v>
      </c>
      <c r="K166" s="417"/>
      <c r="L166" s="417"/>
      <c r="M166" s="336"/>
    </row>
    <row r="167" spans="1:13" s="12" customFormat="1" ht="12.75" customHeight="1" x14ac:dyDescent="0.2">
      <c r="A167" s="11"/>
      <c r="B167" s="11"/>
      <c r="C167" s="95" t="s">
        <v>145</v>
      </c>
      <c r="D167" s="417"/>
      <c r="E167" s="417"/>
      <c r="F167" s="221">
        <v>200000</v>
      </c>
      <c r="G167" s="243">
        <v>1642204.59</v>
      </c>
      <c r="H167" s="244">
        <v>510350</v>
      </c>
      <c r="I167" s="223">
        <f t="shared" si="58"/>
        <v>510350</v>
      </c>
      <c r="K167" s="417"/>
      <c r="L167" s="417"/>
      <c r="M167" s="336"/>
    </row>
    <row r="168" spans="1:13" s="12" customFormat="1" ht="12.75" customHeight="1" x14ac:dyDescent="0.2">
      <c r="A168" s="11"/>
      <c r="B168" s="11"/>
      <c r="C168" s="95" t="s">
        <v>452</v>
      </c>
      <c r="D168" s="417"/>
      <c r="E168" s="417"/>
      <c r="F168" s="221"/>
      <c r="G168" s="243"/>
      <c r="H168" s="244">
        <v>437700</v>
      </c>
      <c r="I168" s="223">
        <f t="shared" si="58"/>
        <v>437700</v>
      </c>
      <c r="K168" s="417"/>
      <c r="L168" s="417"/>
      <c r="M168" s="336"/>
    </row>
    <row r="169" spans="1:13" s="12" customFormat="1" ht="12.75" customHeight="1" x14ac:dyDescent="0.2">
      <c r="A169" s="11"/>
      <c r="B169" s="11"/>
      <c r="C169" s="95" t="s">
        <v>146</v>
      </c>
      <c r="D169" s="417"/>
      <c r="E169" s="417"/>
      <c r="F169" s="221"/>
      <c r="G169" s="243"/>
      <c r="H169" s="244">
        <v>200000</v>
      </c>
      <c r="I169" s="223">
        <f t="shared" si="58"/>
        <v>200000</v>
      </c>
      <c r="K169" s="417"/>
      <c r="L169" s="417"/>
      <c r="M169" s="336"/>
    </row>
    <row r="170" spans="1:13" s="12" customFormat="1" ht="12.75" customHeight="1" x14ac:dyDescent="0.2">
      <c r="A170" s="11"/>
      <c r="B170" s="11"/>
      <c r="C170" s="95" t="s">
        <v>456</v>
      </c>
      <c r="D170" s="417"/>
      <c r="E170" s="417"/>
      <c r="F170" s="221"/>
      <c r="G170" s="243"/>
      <c r="H170" s="244">
        <v>1108000</v>
      </c>
      <c r="I170" s="223">
        <f t="shared" si="58"/>
        <v>1108000</v>
      </c>
      <c r="K170" s="417"/>
      <c r="L170" s="417"/>
      <c r="M170" s="336"/>
    </row>
    <row r="171" spans="1:13" s="12" customFormat="1" ht="12.75" customHeight="1" x14ac:dyDescent="0.2">
      <c r="A171" s="11"/>
      <c r="B171" s="11"/>
      <c r="C171" s="95" t="s">
        <v>172</v>
      </c>
      <c r="D171" s="417"/>
      <c r="E171" s="417"/>
      <c r="F171" s="221"/>
      <c r="G171" s="243"/>
      <c r="H171" s="244">
        <v>300000</v>
      </c>
      <c r="I171" s="223">
        <f t="shared" si="58"/>
        <v>300000</v>
      </c>
      <c r="K171" s="417"/>
      <c r="L171" s="417"/>
      <c r="M171" s="336"/>
    </row>
    <row r="172" spans="1:13" s="12" customFormat="1" ht="12.75" customHeight="1" x14ac:dyDescent="0.2">
      <c r="A172" s="11"/>
      <c r="B172" s="11"/>
      <c r="C172" s="88" t="s">
        <v>459</v>
      </c>
      <c r="D172" s="417">
        <v>4802786.2300000004</v>
      </c>
      <c r="E172" s="417">
        <v>4521116.67</v>
      </c>
      <c r="F172" s="221"/>
      <c r="G172" s="243"/>
      <c r="H172" s="244">
        <v>1600000</v>
      </c>
      <c r="I172" s="223">
        <f t="shared" si="58"/>
        <v>1600000</v>
      </c>
      <c r="K172" s="417"/>
      <c r="L172" s="417"/>
      <c r="M172" s="336"/>
    </row>
    <row r="173" spans="1:13" s="12" customFormat="1" ht="12.75" customHeight="1" x14ac:dyDescent="0.2">
      <c r="A173" s="11"/>
      <c r="B173" s="11"/>
      <c r="C173" s="95"/>
      <c r="D173" s="417"/>
      <c r="E173" s="417"/>
      <c r="F173" s="221"/>
      <c r="G173" s="243"/>
      <c r="H173" s="244"/>
      <c r="I173" s="223">
        <f t="shared" si="58"/>
        <v>0</v>
      </c>
      <c r="K173" s="417"/>
      <c r="L173" s="417"/>
      <c r="M173" s="336"/>
    </row>
    <row r="174" spans="1:13" s="12" customFormat="1" ht="12.75" customHeight="1" x14ac:dyDescent="0.2">
      <c r="A174" s="11"/>
      <c r="B174" s="11"/>
      <c r="C174" s="95"/>
      <c r="D174" s="417"/>
      <c r="E174" s="417"/>
      <c r="F174" s="221"/>
      <c r="G174" s="243"/>
      <c r="H174" s="244"/>
      <c r="I174" s="223">
        <f t="shared" si="58"/>
        <v>0</v>
      </c>
      <c r="K174" s="417"/>
      <c r="L174" s="417"/>
      <c r="M174" s="336"/>
    </row>
    <row r="175" spans="1:13" s="12" customFormat="1" ht="12.75" customHeight="1" x14ac:dyDescent="0.2">
      <c r="A175" s="11"/>
      <c r="B175" s="11"/>
      <c r="C175" s="95"/>
      <c r="D175" s="417"/>
      <c r="E175" s="417"/>
      <c r="F175" s="221"/>
      <c r="G175" s="243"/>
      <c r="H175" s="244"/>
      <c r="I175" s="223">
        <f t="shared" si="58"/>
        <v>0</v>
      </c>
      <c r="K175" s="417"/>
      <c r="L175" s="417"/>
      <c r="M175" s="336"/>
    </row>
    <row r="176" spans="1:13" s="12" customFormat="1" ht="12.75" customHeight="1" x14ac:dyDescent="0.2">
      <c r="A176" s="11"/>
      <c r="B176" s="11"/>
      <c r="C176" s="335"/>
      <c r="D176" s="417"/>
      <c r="E176" s="417"/>
      <c r="F176" s="221"/>
      <c r="G176" s="243"/>
      <c r="H176" s="244"/>
      <c r="I176" s="223">
        <f t="shared" si="58"/>
        <v>0</v>
      </c>
      <c r="K176" s="417"/>
      <c r="L176" s="417"/>
      <c r="M176" s="336"/>
    </row>
    <row r="177" spans="1:13" s="12" customFormat="1" ht="12.75" customHeight="1" x14ac:dyDescent="0.2">
      <c r="A177" s="11"/>
      <c r="B177" s="11"/>
      <c r="C177" s="95"/>
      <c r="D177" s="417"/>
      <c r="E177" s="417"/>
      <c r="F177" s="221"/>
      <c r="G177" s="243"/>
      <c r="H177" s="244"/>
      <c r="I177" s="223">
        <f t="shared" si="58"/>
        <v>0</v>
      </c>
      <c r="K177" s="417"/>
      <c r="L177" s="417"/>
      <c r="M177" s="336"/>
    </row>
    <row r="178" spans="1:13" s="12" customFormat="1" ht="12.75" customHeight="1" x14ac:dyDescent="0.2">
      <c r="A178" s="347">
        <v>3613</v>
      </c>
      <c r="B178" s="347">
        <v>123</v>
      </c>
      <c r="C178" s="348" t="s">
        <v>242</v>
      </c>
      <c r="D178" s="349">
        <f t="shared" ref="D178:E178" si="59">SUM(D166:D177)</f>
        <v>4802786.2300000004</v>
      </c>
      <c r="E178" s="349">
        <f t="shared" si="59"/>
        <v>4521116.67</v>
      </c>
      <c r="F178" s="349">
        <f>SUM(F166:F177)</f>
        <v>3966500</v>
      </c>
      <c r="G178" s="349">
        <f t="shared" ref="G178:L178" si="60">SUM(G166:G177)</f>
        <v>5230977.5200000005</v>
      </c>
      <c r="H178" s="349">
        <f t="shared" si="60"/>
        <v>8675550</v>
      </c>
      <c r="I178" s="349">
        <f t="shared" si="60"/>
        <v>8675550</v>
      </c>
      <c r="K178" s="349">
        <f t="shared" si="60"/>
        <v>0</v>
      </c>
      <c r="L178" s="349">
        <f t="shared" si="60"/>
        <v>0</v>
      </c>
      <c r="M178" s="336"/>
    </row>
    <row r="179" spans="1:13" s="147" customFormat="1" ht="12.75" customHeight="1" x14ac:dyDescent="0.2">
      <c r="A179" s="320"/>
      <c r="B179" s="159"/>
      <c r="C179" s="157"/>
      <c r="D179" s="245"/>
      <c r="E179" s="245"/>
      <c r="F179" s="246"/>
      <c r="G179" s="247"/>
      <c r="H179" s="247"/>
      <c r="I179" s="323"/>
      <c r="K179" s="325"/>
      <c r="L179" s="326"/>
      <c r="M179" s="338"/>
    </row>
    <row r="180" spans="1:13" s="28" customFormat="1" ht="12.75" customHeight="1" x14ac:dyDescent="0.25">
      <c r="A180" s="104"/>
      <c r="B180" s="104"/>
      <c r="C180" s="97" t="s">
        <v>61</v>
      </c>
      <c r="D180" s="494"/>
      <c r="E180" s="495"/>
      <c r="F180" s="495"/>
      <c r="G180" s="495"/>
      <c r="H180" s="495"/>
      <c r="I180" s="495"/>
      <c r="K180" s="512"/>
      <c r="L180" s="511"/>
      <c r="M180" s="337"/>
    </row>
    <row r="181" spans="1:13" s="12" customFormat="1" ht="12.75" customHeight="1" x14ac:dyDescent="0.2">
      <c r="A181" s="149" t="s">
        <v>0</v>
      </c>
      <c r="B181" s="149" t="s">
        <v>0</v>
      </c>
      <c r="C181" s="160" t="s">
        <v>62</v>
      </c>
      <c r="D181" s="232">
        <v>0</v>
      </c>
      <c r="E181" s="232">
        <v>11381.61</v>
      </c>
      <c r="F181" s="221">
        <v>33000</v>
      </c>
      <c r="G181" s="243">
        <v>17076.740000000002</v>
      </c>
      <c r="H181" s="244">
        <v>50000</v>
      </c>
      <c r="I181" s="223">
        <f t="shared" ref="I181:I183" si="61">H181</f>
        <v>50000</v>
      </c>
      <c r="K181" s="417"/>
      <c r="L181" s="417"/>
      <c r="M181" s="336"/>
    </row>
    <row r="182" spans="1:13" s="12" customFormat="1" ht="12.75" customHeight="1" x14ac:dyDescent="0.2">
      <c r="A182" s="149"/>
      <c r="B182" s="149"/>
      <c r="C182" s="160"/>
      <c r="D182" s="243"/>
      <c r="E182" s="243"/>
      <c r="F182" s="221"/>
      <c r="G182" s="243"/>
      <c r="H182" s="244"/>
      <c r="I182" s="223">
        <f t="shared" si="61"/>
        <v>0</v>
      </c>
      <c r="K182" s="417"/>
      <c r="L182" s="417"/>
      <c r="M182" s="336"/>
    </row>
    <row r="183" spans="1:13" s="12" customFormat="1" ht="12.75" customHeight="1" x14ac:dyDescent="0.2">
      <c r="A183" s="149"/>
      <c r="B183" s="149"/>
      <c r="C183" s="160"/>
      <c r="D183" s="243"/>
      <c r="E183" s="243"/>
      <c r="F183" s="221"/>
      <c r="G183" s="243"/>
      <c r="H183" s="244"/>
      <c r="I183" s="223">
        <f t="shared" si="61"/>
        <v>0</v>
      </c>
      <c r="K183" s="417"/>
      <c r="L183" s="417"/>
      <c r="M183" s="336"/>
    </row>
    <row r="184" spans="1:13" s="12" customFormat="1" ht="12.75" customHeight="1" x14ac:dyDescent="0.2">
      <c r="A184" s="347">
        <v>3632</v>
      </c>
      <c r="B184" s="347">
        <v>123</v>
      </c>
      <c r="C184" s="348" t="s">
        <v>243</v>
      </c>
      <c r="D184" s="349">
        <f t="shared" ref="D184:E184" si="62">SUM(D181:D183)</f>
        <v>0</v>
      </c>
      <c r="E184" s="349">
        <f t="shared" si="62"/>
        <v>11381.61</v>
      </c>
      <c r="F184" s="349">
        <f>SUM(F181:F183)</f>
        <v>33000</v>
      </c>
      <c r="G184" s="349">
        <f t="shared" ref="G184:L184" si="63">SUM(G181:G183)</f>
        <v>17076.740000000002</v>
      </c>
      <c r="H184" s="349">
        <f t="shared" si="63"/>
        <v>50000</v>
      </c>
      <c r="I184" s="349">
        <f t="shared" si="63"/>
        <v>50000</v>
      </c>
      <c r="K184" s="349">
        <f t="shared" si="63"/>
        <v>0</v>
      </c>
      <c r="L184" s="349">
        <f t="shared" si="63"/>
        <v>0</v>
      </c>
      <c r="M184" s="336"/>
    </row>
    <row r="185" spans="1:13" s="147" customFormat="1" ht="12.75" customHeight="1" x14ac:dyDescent="0.2">
      <c r="A185" s="320"/>
      <c r="B185" s="159"/>
      <c r="C185" s="157"/>
      <c r="D185" s="245"/>
      <c r="E185" s="245"/>
      <c r="F185" s="246"/>
      <c r="G185" s="247"/>
      <c r="H185" s="247"/>
      <c r="I185" s="323"/>
      <c r="K185" s="325"/>
      <c r="L185" s="326"/>
      <c r="M185" s="338"/>
    </row>
    <row r="186" spans="1:13" s="12" customFormat="1" ht="12.75" customHeight="1" x14ac:dyDescent="0.25">
      <c r="A186" s="104"/>
      <c r="B186" s="104"/>
      <c r="C186" s="97" t="s">
        <v>123</v>
      </c>
      <c r="D186" s="494"/>
      <c r="E186" s="495"/>
      <c r="F186" s="495"/>
      <c r="G186" s="495"/>
      <c r="H186" s="495"/>
      <c r="I186" s="495"/>
      <c r="K186" s="512"/>
      <c r="L186" s="511"/>
      <c r="M186" s="336"/>
    </row>
    <row r="187" spans="1:13" s="12" customFormat="1" ht="12.75" customHeight="1" x14ac:dyDescent="0.2">
      <c r="A187" s="11"/>
      <c r="B187" s="11"/>
      <c r="C187" s="95" t="s">
        <v>124</v>
      </c>
      <c r="D187" s="417"/>
      <c r="E187" s="417"/>
      <c r="F187" s="221">
        <v>396880</v>
      </c>
      <c r="G187" s="243">
        <v>0</v>
      </c>
      <c r="H187" s="244">
        <v>0</v>
      </c>
      <c r="I187" s="223">
        <f t="shared" ref="I187:I189" si="64">H187</f>
        <v>0</v>
      </c>
      <c r="K187" s="417"/>
      <c r="L187" s="417"/>
      <c r="M187" s="336"/>
    </row>
    <row r="188" spans="1:13" s="12" customFormat="1" ht="12.75" customHeight="1" x14ac:dyDescent="0.2">
      <c r="A188" s="11"/>
      <c r="B188" s="11"/>
      <c r="C188" s="95" t="s">
        <v>125</v>
      </c>
      <c r="D188" s="417"/>
      <c r="E188" s="417"/>
      <c r="F188" s="221">
        <v>99220</v>
      </c>
      <c r="G188" s="243">
        <v>0</v>
      </c>
      <c r="H188" s="244">
        <v>0</v>
      </c>
      <c r="I188" s="223">
        <f t="shared" si="64"/>
        <v>0</v>
      </c>
      <c r="K188" s="417"/>
      <c r="L188" s="417"/>
      <c r="M188" s="336"/>
    </row>
    <row r="189" spans="1:13" s="12" customFormat="1" ht="12.75" customHeight="1" x14ac:dyDescent="0.2">
      <c r="A189" s="11"/>
      <c r="B189" s="11"/>
      <c r="C189" s="95"/>
      <c r="D189" s="417"/>
      <c r="E189" s="417"/>
      <c r="F189" s="221"/>
      <c r="G189" s="243"/>
      <c r="H189" s="244"/>
      <c r="I189" s="223">
        <f t="shared" si="64"/>
        <v>0</v>
      </c>
      <c r="K189" s="417"/>
      <c r="L189" s="417"/>
      <c r="M189" s="336"/>
    </row>
    <row r="190" spans="1:13" s="12" customFormat="1" ht="12.75" customHeight="1" x14ac:dyDescent="0.2">
      <c r="A190" s="347">
        <v>3314</v>
      </c>
      <c r="B190" s="347">
        <v>123</v>
      </c>
      <c r="C190" s="348" t="s">
        <v>244</v>
      </c>
      <c r="D190" s="349">
        <f t="shared" ref="D190:I190" si="65">SUM(D187:D189)</f>
        <v>0</v>
      </c>
      <c r="E190" s="349">
        <f t="shared" si="65"/>
        <v>0</v>
      </c>
      <c r="F190" s="349">
        <f t="shared" si="65"/>
        <v>496100</v>
      </c>
      <c r="G190" s="349">
        <f t="shared" si="65"/>
        <v>0</v>
      </c>
      <c r="H190" s="349">
        <f t="shared" si="65"/>
        <v>0</v>
      </c>
      <c r="I190" s="349">
        <f t="shared" si="65"/>
        <v>0</v>
      </c>
      <c r="K190" s="349">
        <f t="shared" ref="K190:L190" si="66">SUM(K187:K189)</f>
        <v>0</v>
      </c>
      <c r="L190" s="349">
        <f t="shared" si="66"/>
        <v>0</v>
      </c>
      <c r="M190" s="336"/>
    </row>
    <row r="191" spans="1:13" s="28" customFormat="1" ht="12.75" customHeight="1" x14ac:dyDescent="0.2">
      <c r="A191" s="317"/>
      <c r="B191" s="140"/>
      <c r="C191" s="148"/>
      <c r="D191" s="225"/>
      <c r="E191" s="225"/>
      <c r="F191" s="225"/>
      <c r="G191" s="225"/>
      <c r="H191" s="225"/>
      <c r="I191" s="319"/>
      <c r="K191" s="324"/>
      <c r="L191" s="321"/>
      <c r="M191" s="337"/>
    </row>
    <row r="192" spans="1:13" s="28" customFormat="1" ht="12.75" customHeight="1" x14ac:dyDescent="0.25">
      <c r="A192" s="104"/>
      <c r="B192" s="104"/>
      <c r="C192" s="97" t="s">
        <v>398</v>
      </c>
      <c r="D192" s="494"/>
      <c r="E192" s="495"/>
      <c r="F192" s="495"/>
      <c r="G192" s="495"/>
      <c r="H192" s="495"/>
      <c r="I192" s="495"/>
      <c r="K192" s="512"/>
      <c r="L192" s="511"/>
      <c r="M192" s="337"/>
    </row>
    <row r="193" spans="1:13" s="28" customFormat="1" ht="12.75" customHeight="1" x14ac:dyDescent="0.2">
      <c r="A193" s="11"/>
      <c r="B193" s="11"/>
      <c r="C193" s="95" t="s">
        <v>400</v>
      </c>
      <c r="D193" s="417"/>
      <c r="E193" s="417"/>
      <c r="F193" s="221"/>
      <c r="G193" s="243"/>
      <c r="H193" s="244">
        <v>300000</v>
      </c>
      <c r="I193" s="223">
        <f t="shared" ref="I193:I195" si="67">H193</f>
        <v>300000</v>
      </c>
      <c r="K193" s="222"/>
      <c r="L193" s="222"/>
      <c r="M193" s="337"/>
    </row>
    <row r="194" spans="1:13" s="28" customFormat="1" ht="12.75" customHeight="1" x14ac:dyDescent="0.2">
      <c r="A194" s="11"/>
      <c r="B194" s="11"/>
      <c r="C194" s="95"/>
      <c r="D194" s="417"/>
      <c r="E194" s="417"/>
      <c r="F194" s="221"/>
      <c r="G194" s="243"/>
      <c r="H194" s="244"/>
      <c r="I194" s="223">
        <f t="shared" si="67"/>
        <v>0</v>
      </c>
      <c r="K194" s="222"/>
      <c r="L194" s="222"/>
      <c r="M194" s="337"/>
    </row>
    <row r="195" spans="1:13" s="28" customFormat="1" ht="12.75" customHeight="1" x14ac:dyDescent="0.2">
      <c r="A195" s="11"/>
      <c r="B195" s="11"/>
      <c r="C195" s="95"/>
      <c r="D195" s="417"/>
      <c r="E195" s="417"/>
      <c r="F195" s="221"/>
      <c r="G195" s="243"/>
      <c r="H195" s="244"/>
      <c r="I195" s="223">
        <f t="shared" si="67"/>
        <v>0</v>
      </c>
      <c r="K195" s="222"/>
      <c r="L195" s="222"/>
      <c r="M195" s="337"/>
    </row>
    <row r="196" spans="1:13" s="28" customFormat="1" ht="12.75" customHeight="1" x14ac:dyDescent="0.2">
      <c r="A196" s="347">
        <v>2221</v>
      </c>
      <c r="B196" s="347">
        <v>123</v>
      </c>
      <c r="C196" s="348" t="s">
        <v>399</v>
      </c>
      <c r="D196" s="349">
        <f t="shared" ref="D196:I196" si="68">SUM(D193:D195)</f>
        <v>0</v>
      </c>
      <c r="E196" s="349">
        <f t="shared" si="68"/>
        <v>0</v>
      </c>
      <c r="F196" s="349">
        <f t="shared" si="68"/>
        <v>0</v>
      </c>
      <c r="G196" s="349">
        <f t="shared" si="68"/>
        <v>0</v>
      </c>
      <c r="H196" s="349">
        <f t="shared" si="68"/>
        <v>300000</v>
      </c>
      <c r="I196" s="349">
        <f t="shared" si="68"/>
        <v>300000</v>
      </c>
      <c r="K196" s="349">
        <f t="shared" ref="K196:L196" si="69">SUM(K193:K195)</f>
        <v>0</v>
      </c>
      <c r="L196" s="349">
        <f t="shared" si="69"/>
        <v>0</v>
      </c>
      <c r="M196" s="337"/>
    </row>
    <row r="197" spans="1:13" s="28" customFormat="1" ht="12.75" customHeight="1" x14ac:dyDescent="0.2">
      <c r="A197" s="317"/>
      <c r="B197" s="140"/>
      <c r="C197" s="148"/>
      <c r="D197" s="225"/>
      <c r="E197" s="225"/>
      <c r="F197" s="225"/>
      <c r="G197" s="225"/>
      <c r="H197" s="225"/>
      <c r="I197" s="319"/>
      <c r="K197" s="324"/>
      <c r="L197" s="321"/>
      <c r="M197" s="337"/>
    </row>
    <row r="198" spans="1:13" s="28" customFormat="1" ht="12.75" customHeight="1" x14ac:dyDescent="0.25">
      <c r="A198" s="104"/>
      <c r="B198" s="104"/>
      <c r="C198" s="97" t="s">
        <v>395</v>
      </c>
      <c r="D198" s="494"/>
      <c r="E198" s="495"/>
      <c r="F198" s="495"/>
      <c r="G198" s="495"/>
      <c r="H198" s="495"/>
      <c r="I198" s="495"/>
      <c r="K198" s="512"/>
      <c r="L198" s="511"/>
      <c r="M198" s="337"/>
    </row>
    <row r="199" spans="1:13" s="28" customFormat="1" ht="12.75" customHeight="1" x14ac:dyDescent="0.2">
      <c r="A199" s="11"/>
      <c r="B199" s="11"/>
      <c r="C199" s="95" t="s">
        <v>396</v>
      </c>
      <c r="D199" s="417"/>
      <c r="E199" s="417"/>
      <c r="F199" s="221"/>
      <c r="G199" s="243"/>
      <c r="H199" s="244">
        <v>255000</v>
      </c>
      <c r="I199" s="223">
        <f t="shared" ref="I199:I201" si="70">H199</f>
        <v>255000</v>
      </c>
      <c r="K199" s="222"/>
      <c r="L199" s="222"/>
      <c r="M199" s="337"/>
    </row>
    <row r="200" spans="1:13" s="28" customFormat="1" ht="12.75" customHeight="1" x14ac:dyDescent="0.2">
      <c r="A200" s="11"/>
      <c r="B200" s="11"/>
      <c r="C200" s="95"/>
      <c r="D200" s="417"/>
      <c r="E200" s="417"/>
      <c r="F200" s="221"/>
      <c r="G200" s="243"/>
      <c r="H200" s="244"/>
      <c r="I200" s="223">
        <f t="shared" si="70"/>
        <v>0</v>
      </c>
      <c r="K200" s="222"/>
      <c r="L200" s="222"/>
      <c r="M200" s="337"/>
    </row>
    <row r="201" spans="1:13" s="28" customFormat="1" ht="12.75" customHeight="1" x14ac:dyDescent="0.2">
      <c r="A201" s="11"/>
      <c r="B201" s="11"/>
      <c r="C201" s="95"/>
      <c r="D201" s="417"/>
      <c r="E201" s="417"/>
      <c r="F201" s="221"/>
      <c r="G201" s="243"/>
      <c r="H201" s="244"/>
      <c r="I201" s="223">
        <f t="shared" si="70"/>
        <v>0</v>
      </c>
      <c r="K201" s="222"/>
      <c r="L201" s="222"/>
      <c r="M201" s="337"/>
    </row>
    <row r="202" spans="1:13" s="28" customFormat="1" ht="12.75" customHeight="1" x14ac:dyDescent="0.2">
      <c r="A202" s="347">
        <v>3745</v>
      </c>
      <c r="B202" s="347">
        <v>123</v>
      </c>
      <c r="C202" s="348" t="s">
        <v>397</v>
      </c>
      <c r="D202" s="349">
        <f t="shared" ref="D202:I202" si="71">SUM(D199:D201)</f>
        <v>0</v>
      </c>
      <c r="E202" s="349">
        <f t="shared" si="71"/>
        <v>0</v>
      </c>
      <c r="F202" s="349">
        <f t="shared" si="71"/>
        <v>0</v>
      </c>
      <c r="G202" s="349">
        <f t="shared" si="71"/>
        <v>0</v>
      </c>
      <c r="H202" s="349">
        <f t="shared" si="71"/>
        <v>255000</v>
      </c>
      <c r="I202" s="349">
        <f t="shared" si="71"/>
        <v>255000</v>
      </c>
      <c r="K202" s="349">
        <f t="shared" ref="K202:L202" si="72">SUM(K199:K201)</f>
        <v>0</v>
      </c>
      <c r="L202" s="349">
        <f t="shared" si="72"/>
        <v>0</v>
      </c>
      <c r="M202" s="337"/>
    </row>
    <row r="203" spans="1:13" s="28" customFormat="1" ht="12.75" customHeight="1" x14ac:dyDescent="0.2">
      <c r="A203" s="138"/>
      <c r="B203" s="138"/>
      <c r="C203" s="143" t="s">
        <v>405</v>
      </c>
      <c r="D203" s="224">
        <f>D64+D78+D85+D91+D97+D114+D120+D129+D140+D146+D153+D163+D178+D184+D190+D196+D202</f>
        <v>13750411.159999998</v>
      </c>
      <c r="E203" s="224">
        <f t="shared" ref="E203:H203" si="73">E64+E78+E85+E91+E97+E114+E120+E129+E140+E146+E153+E163+E178+E184+E190+E196+E202</f>
        <v>12224024.399999999</v>
      </c>
      <c r="F203" s="224">
        <f>F64+F78+F85+F91+F97+F114+F120+F129+F140+F146+F153+F163+F178+F184+F190+F196+F202</f>
        <v>12753600</v>
      </c>
      <c r="G203" s="224">
        <f>G64+G78+G85+G91+G97+G114+G120+G129+G140+G146+G153+G163+G178+G184+G190+G196+G202</f>
        <v>14261760.700000001</v>
      </c>
      <c r="H203" s="224">
        <f t="shared" si="73"/>
        <v>28579486.300000001</v>
      </c>
      <c r="I203" s="224">
        <f t="shared" ref="I203" si="74">I64+I78+I85+I91+I97+I114+I120+I129+I140+I146+I153+I163+I178+I184+I190+I196+I202</f>
        <v>28579486.300000001</v>
      </c>
      <c r="K203" s="224">
        <f t="shared" ref="K203:L203" si="75">K64+K78+K85+K91+K97+K114+K120+K129+K140+K146+K153+K163+K178+K184+K190+K196+K202</f>
        <v>0</v>
      </c>
      <c r="L203" s="224">
        <f t="shared" si="75"/>
        <v>0</v>
      </c>
      <c r="M203" s="337"/>
    </row>
    <row r="204" spans="1:13" s="28" customFormat="1" ht="12.75" customHeight="1" x14ac:dyDescent="0.2">
      <c r="A204" s="140"/>
      <c r="B204" s="140"/>
      <c r="C204" s="148"/>
      <c r="D204" s="142"/>
      <c r="E204" s="142"/>
      <c r="F204" s="142"/>
      <c r="G204" s="142"/>
      <c r="H204" s="142"/>
      <c r="I204" s="142"/>
      <c r="K204" s="231"/>
      <c r="L204" s="231"/>
      <c r="M204" s="337"/>
    </row>
    <row r="205" spans="1:13" s="12" customFormat="1" ht="12.75" customHeight="1" x14ac:dyDescent="0.2">
      <c r="A205" s="135" t="s">
        <v>189</v>
      </c>
      <c r="B205" s="75"/>
      <c r="K205" s="230"/>
      <c r="L205" s="136" t="s">
        <v>245</v>
      </c>
      <c r="M205" s="336"/>
    </row>
    <row r="206" spans="1:13" s="12" customFormat="1" ht="12.75" customHeight="1" x14ac:dyDescent="0.2">
      <c r="A206" s="492" t="s">
        <v>402</v>
      </c>
      <c r="B206" s="493"/>
      <c r="C206" s="493"/>
      <c r="D206" s="493"/>
      <c r="E206" s="493"/>
      <c r="F206" s="493"/>
      <c r="G206" s="493"/>
      <c r="H206" s="493"/>
      <c r="I206" s="493"/>
      <c r="K206" s="230"/>
      <c r="L206" s="230"/>
      <c r="M206" s="336"/>
    </row>
    <row r="207" spans="1:13" s="12" customFormat="1" ht="12.75" customHeight="1" x14ac:dyDescent="0.2">
      <c r="A207" s="137"/>
      <c r="B207" s="75"/>
      <c r="K207" s="230"/>
      <c r="L207" s="230"/>
      <c r="M207" s="336"/>
    </row>
    <row r="208" spans="1:13" s="12" customFormat="1" ht="12.75" customHeight="1" x14ac:dyDescent="0.2">
      <c r="A208" s="79" t="s">
        <v>86</v>
      </c>
      <c r="B208" s="496" t="s">
        <v>373</v>
      </c>
      <c r="C208" s="482" t="s">
        <v>406</v>
      </c>
      <c r="D208" s="80" t="s">
        <v>174</v>
      </c>
      <c r="E208" s="79" t="s">
        <v>174</v>
      </c>
      <c r="F208" s="114" t="s">
        <v>93</v>
      </c>
      <c r="G208" s="115" t="s">
        <v>173</v>
      </c>
      <c r="H208" s="116" t="s">
        <v>473</v>
      </c>
      <c r="I208" s="116" t="s">
        <v>474</v>
      </c>
      <c r="K208" s="478" t="s">
        <v>444</v>
      </c>
      <c r="L208" s="479"/>
      <c r="M208" s="336"/>
    </row>
    <row r="209" spans="1:13" s="12" customFormat="1" ht="12.75" customHeight="1" x14ac:dyDescent="0.2">
      <c r="A209" s="82" t="s">
        <v>85</v>
      </c>
      <c r="B209" s="497"/>
      <c r="C209" s="501"/>
      <c r="D209" s="83">
        <v>2019</v>
      </c>
      <c r="E209" s="118">
        <v>2020</v>
      </c>
      <c r="F209" s="117">
        <v>2021</v>
      </c>
      <c r="G209" s="118">
        <v>2021</v>
      </c>
      <c r="H209" s="119">
        <v>2022</v>
      </c>
      <c r="I209" s="119">
        <v>2022</v>
      </c>
      <c r="K209" s="412" t="s">
        <v>445</v>
      </c>
      <c r="L209" s="412" t="s">
        <v>446</v>
      </c>
      <c r="M209" s="336"/>
    </row>
    <row r="210" spans="1:13" s="28" customFormat="1" ht="12.75" customHeight="1" x14ac:dyDescent="0.25">
      <c r="A210" s="104"/>
      <c r="B210" s="104"/>
      <c r="C210" s="97" t="s">
        <v>56</v>
      </c>
      <c r="D210" s="494"/>
      <c r="E210" s="495"/>
      <c r="F210" s="495"/>
      <c r="G210" s="495"/>
      <c r="H210" s="495"/>
      <c r="I210" s="495"/>
      <c r="K210" s="477"/>
      <c r="L210" s="513"/>
      <c r="M210" s="337"/>
    </row>
    <row r="211" spans="1:13" s="12" customFormat="1" ht="12.75" customHeight="1" x14ac:dyDescent="0.2">
      <c r="A211" s="14"/>
      <c r="B211" s="14"/>
      <c r="C211" s="103" t="s">
        <v>70</v>
      </c>
      <c r="D211" s="221">
        <v>44618.82</v>
      </c>
      <c r="E211" s="221">
        <v>26781.69</v>
      </c>
      <c r="F211" s="221">
        <v>40000</v>
      </c>
      <c r="G211" s="222">
        <v>11593.29</v>
      </c>
      <c r="H211" s="223">
        <v>3500</v>
      </c>
      <c r="I211" s="223">
        <f t="shared" ref="I211:I215" si="76">H211</f>
        <v>3500</v>
      </c>
      <c r="K211" s="417"/>
      <c r="L211" s="417"/>
      <c r="M211" s="336"/>
    </row>
    <row r="212" spans="1:13" s="12" customFormat="1" ht="12.75" customHeight="1" x14ac:dyDescent="0.2">
      <c r="A212" s="14"/>
      <c r="B212" s="14"/>
      <c r="C212" s="103" t="s">
        <v>168</v>
      </c>
      <c r="D212" s="221">
        <v>12194</v>
      </c>
      <c r="E212" s="221"/>
      <c r="F212" s="221">
        <v>0</v>
      </c>
      <c r="G212" s="222">
        <v>95631.72</v>
      </c>
      <c r="H212" s="223">
        <v>1275000</v>
      </c>
      <c r="I212" s="223">
        <f t="shared" si="76"/>
        <v>1275000</v>
      </c>
      <c r="K212" s="417"/>
      <c r="L212" s="417"/>
      <c r="M212" s="336"/>
    </row>
    <row r="213" spans="1:13" s="12" customFormat="1" ht="12.75" customHeight="1" x14ac:dyDescent="0.2">
      <c r="A213" s="14" t="s">
        <v>0</v>
      </c>
      <c r="B213" s="14" t="s">
        <v>0</v>
      </c>
      <c r="C213" s="103" t="s">
        <v>141</v>
      </c>
      <c r="D213" s="221">
        <v>107212.84</v>
      </c>
      <c r="E213" s="221">
        <v>95319.21</v>
      </c>
      <c r="F213" s="221">
        <v>170000</v>
      </c>
      <c r="G213" s="222">
        <v>95493.52</v>
      </c>
      <c r="H213" s="223">
        <v>110000</v>
      </c>
      <c r="I213" s="223">
        <f t="shared" si="76"/>
        <v>110000</v>
      </c>
      <c r="K213" s="417"/>
      <c r="L213" s="417"/>
      <c r="M213" s="336"/>
    </row>
    <row r="214" spans="1:13" s="12" customFormat="1" ht="12.75" customHeight="1" x14ac:dyDescent="0.2">
      <c r="A214" s="14"/>
      <c r="B214" s="14"/>
      <c r="C214" s="103"/>
      <c r="D214" s="221"/>
      <c r="E214" s="221"/>
      <c r="F214" s="221"/>
      <c r="G214" s="222"/>
      <c r="H214" s="223"/>
      <c r="I214" s="223">
        <f t="shared" si="76"/>
        <v>0</v>
      </c>
      <c r="K214" s="417"/>
      <c r="L214" s="417"/>
      <c r="M214" s="336"/>
    </row>
    <row r="215" spans="1:13" s="12" customFormat="1" ht="12.75" customHeight="1" x14ac:dyDescent="0.2">
      <c r="A215" s="14"/>
      <c r="B215" s="14"/>
      <c r="C215" s="103"/>
      <c r="D215" s="221"/>
      <c r="E215" s="221"/>
      <c r="F215" s="221"/>
      <c r="G215" s="222"/>
      <c r="H215" s="223"/>
      <c r="I215" s="223">
        <f t="shared" si="76"/>
        <v>0</v>
      </c>
      <c r="K215" s="417"/>
      <c r="L215" s="417"/>
      <c r="M215" s="336"/>
    </row>
    <row r="216" spans="1:13" s="12" customFormat="1" ht="12.75" customHeight="1" x14ac:dyDescent="0.2">
      <c r="A216" s="347">
        <v>6310</v>
      </c>
      <c r="B216" s="347">
        <v>211</v>
      </c>
      <c r="C216" s="348" t="s">
        <v>246</v>
      </c>
      <c r="D216" s="349">
        <f t="shared" ref="D216:E216" si="77">SUM(D211:D215)</f>
        <v>164025.66</v>
      </c>
      <c r="E216" s="349">
        <f t="shared" si="77"/>
        <v>122100.90000000001</v>
      </c>
      <c r="F216" s="349">
        <f>SUM(F211:F215)</f>
        <v>210000</v>
      </c>
      <c r="G216" s="349">
        <f t="shared" ref="G216:L216" si="78">SUM(G211:G215)</f>
        <v>202718.53000000003</v>
      </c>
      <c r="H216" s="349">
        <f t="shared" si="78"/>
        <v>1388500</v>
      </c>
      <c r="I216" s="349">
        <f t="shared" si="78"/>
        <v>1388500</v>
      </c>
      <c r="K216" s="349">
        <f t="shared" si="78"/>
        <v>0</v>
      </c>
      <c r="L216" s="349">
        <f t="shared" si="78"/>
        <v>0</v>
      </c>
      <c r="M216" s="336"/>
    </row>
    <row r="217" spans="1:13" s="147" customFormat="1" ht="12.75" customHeight="1" x14ac:dyDescent="0.2">
      <c r="A217" s="320"/>
      <c r="B217" s="144"/>
      <c r="C217" s="157"/>
      <c r="D217" s="245"/>
      <c r="E217" s="245"/>
      <c r="F217" s="246" t="s">
        <v>0</v>
      </c>
      <c r="G217" s="247"/>
      <c r="H217" s="247"/>
      <c r="I217" s="323"/>
      <c r="K217" s="325"/>
      <c r="L217" s="326"/>
      <c r="M217" s="338"/>
    </row>
    <row r="218" spans="1:13" s="28" customFormat="1" ht="12.75" customHeight="1" x14ac:dyDescent="0.25">
      <c r="A218" s="104"/>
      <c r="B218" s="104"/>
      <c r="C218" s="97" t="s">
        <v>247</v>
      </c>
      <c r="D218" s="494"/>
      <c r="E218" s="495"/>
      <c r="F218" s="495"/>
      <c r="G218" s="495"/>
      <c r="H218" s="495"/>
      <c r="I218" s="495"/>
      <c r="K218" s="512"/>
      <c r="L218" s="511"/>
      <c r="M218" s="337"/>
    </row>
    <row r="219" spans="1:13" s="12" customFormat="1" ht="12.75" customHeight="1" x14ac:dyDescent="0.2">
      <c r="A219" s="11"/>
      <c r="B219" s="11"/>
      <c r="C219" s="95" t="s">
        <v>13</v>
      </c>
      <c r="D219" s="417">
        <v>327915</v>
      </c>
      <c r="E219" s="417">
        <v>355648</v>
      </c>
      <c r="F219" s="221">
        <v>480000</v>
      </c>
      <c r="G219" s="222">
        <v>468199</v>
      </c>
      <c r="H219" s="223">
        <v>500000</v>
      </c>
      <c r="I219" s="223">
        <f t="shared" ref="I219:I221" si="79">H219</f>
        <v>500000</v>
      </c>
      <c r="K219" s="417"/>
      <c r="L219" s="417"/>
      <c r="M219" s="336"/>
    </row>
    <row r="220" spans="1:13" s="12" customFormat="1" ht="12.75" customHeight="1" x14ac:dyDescent="0.2">
      <c r="A220" s="11"/>
      <c r="B220" s="11"/>
      <c r="C220" s="95"/>
      <c r="D220" s="417"/>
      <c r="E220" s="417"/>
      <c r="F220" s="221"/>
      <c r="G220" s="222"/>
      <c r="H220" s="223"/>
      <c r="I220" s="223">
        <f t="shared" si="79"/>
        <v>0</v>
      </c>
      <c r="K220" s="417"/>
      <c r="L220" s="417"/>
      <c r="M220" s="336"/>
    </row>
    <row r="221" spans="1:13" s="12" customFormat="1" ht="12.75" customHeight="1" x14ac:dyDescent="0.2">
      <c r="A221" s="11"/>
      <c r="B221" s="11"/>
      <c r="C221" s="95"/>
      <c r="D221" s="417"/>
      <c r="E221" s="417"/>
      <c r="F221" s="221"/>
      <c r="G221" s="222"/>
      <c r="H221" s="223"/>
      <c r="I221" s="223">
        <f t="shared" si="79"/>
        <v>0</v>
      </c>
      <c r="K221" s="417"/>
      <c r="L221" s="417"/>
      <c r="M221" s="336"/>
    </row>
    <row r="222" spans="1:13" s="12" customFormat="1" ht="12.75" customHeight="1" x14ac:dyDescent="0.2">
      <c r="A222" s="347">
        <v>6320</v>
      </c>
      <c r="B222" s="347">
        <v>211</v>
      </c>
      <c r="C222" s="348" t="s">
        <v>248</v>
      </c>
      <c r="D222" s="349">
        <f t="shared" ref="D222:E222" si="80">SUM(D219:D221)</f>
        <v>327915</v>
      </c>
      <c r="E222" s="349">
        <f t="shared" si="80"/>
        <v>355648</v>
      </c>
      <c r="F222" s="349">
        <f>SUM(F219:F221)</f>
        <v>480000</v>
      </c>
      <c r="G222" s="349">
        <f t="shared" ref="G222:L222" si="81">SUM(G219:G221)</f>
        <v>468199</v>
      </c>
      <c r="H222" s="349">
        <f t="shared" si="81"/>
        <v>500000</v>
      </c>
      <c r="I222" s="349">
        <f t="shared" si="81"/>
        <v>500000</v>
      </c>
      <c r="K222" s="349">
        <f t="shared" si="81"/>
        <v>0</v>
      </c>
      <c r="L222" s="349">
        <f t="shared" si="81"/>
        <v>0</v>
      </c>
      <c r="M222" s="336"/>
    </row>
    <row r="223" spans="1:13" s="147" customFormat="1" ht="12.75" customHeight="1" x14ac:dyDescent="0.2">
      <c r="A223" s="320"/>
      <c r="B223" s="144"/>
      <c r="C223" s="157"/>
      <c r="D223" s="245"/>
      <c r="E223" s="245"/>
      <c r="F223" s="246" t="s">
        <v>0</v>
      </c>
      <c r="G223" s="247"/>
      <c r="H223" s="247"/>
      <c r="I223" s="323"/>
      <c r="K223" s="325"/>
      <c r="L223" s="326"/>
      <c r="M223" s="338"/>
    </row>
    <row r="224" spans="1:13" s="12" customFormat="1" ht="12.75" customHeight="1" x14ac:dyDescent="0.25">
      <c r="A224" s="104"/>
      <c r="B224" s="104"/>
      <c r="C224" s="97" t="s">
        <v>57</v>
      </c>
      <c r="D224" s="494"/>
      <c r="E224" s="495"/>
      <c r="F224" s="495"/>
      <c r="G224" s="495"/>
      <c r="H224" s="495"/>
      <c r="I224" s="495"/>
      <c r="K224" s="512"/>
      <c r="L224" s="511"/>
      <c r="M224" s="336"/>
    </row>
    <row r="225" spans="1:13" s="12" customFormat="1" ht="12.75" customHeight="1" x14ac:dyDescent="0.2">
      <c r="A225" s="11"/>
      <c r="B225" s="11"/>
      <c r="C225" s="95" t="s">
        <v>14</v>
      </c>
      <c r="D225" s="417">
        <v>156976</v>
      </c>
      <c r="E225" s="417">
        <v>29099</v>
      </c>
      <c r="F225" s="221">
        <v>320000</v>
      </c>
      <c r="G225" s="222">
        <v>211371</v>
      </c>
      <c r="H225" s="223">
        <v>300000</v>
      </c>
      <c r="I225" s="223">
        <f t="shared" ref="I225:I228" si="82">H225</f>
        <v>300000</v>
      </c>
      <c r="K225" s="417"/>
      <c r="L225" s="417"/>
      <c r="M225" s="336"/>
    </row>
    <row r="226" spans="1:13" s="12" customFormat="1" ht="12.75" customHeight="1" x14ac:dyDescent="0.2">
      <c r="A226" s="11"/>
      <c r="B226" s="11"/>
      <c r="C226" s="95" t="s">
        <v>15</v>
      </c>
      <c r="D226" s="417">
        <v>366130</v>
      </c>
      <c r="E226" s="417">
        <v>389120</v>
      </c>
      <c r="F226" s="221">
        <v>0</v>
      </c>
      <c r="G226" s="222">
        <v>306090</v>
      </c>
      <c r="H226" s="223">
        <v>0</v>
      </c>
      <c r="I226" s="223">
        <f t="shared" si="82"/>
        <v>0</v>
      </c>
      <c r="K226" s="417"/>
      <c r="L226" s="417"/>
      <c r="M226" s="336"/>
    </row>
    <row r="227" spans="1:13" s="12" customFormat="1" ht="12.75" customHeight="1" x14ac:dyDescent="0.2">
      <c r="A227" s="11"/>
      <c r="B227" s="11"/>
      <c r="C227" s="95"/>
      <c r="D227" s="417"/>
      <c r="E227" s="417"/>
      <c r="F227" s="221"/>
      <c r="G227" s="222"/>
      <c r="H227" s="223"/>
      <c r="I227" s="223">
        <f t="shared" si="82"/>
        <v>0</v>
      </c>
      <c r="K227" s="417"/>
      <c r="L227" s="417"/>
      <c r="M227" s="336"/>
    </row>
    <row r="228" spans="1:13" s="12" customFormat="1" ht="12.75" customHeight="1" x14ac:dyDescent="0.2">
      <c r="A228" s="11"/>
      <c r="B228" s="11"/>
      <c r="C228" s="95"/>
      <c r="D228" s="417"/>
      <c r="E228" s="417"/>
      <c r="F228" s="221"/>
      <c r="G228" s="222"/>
      <c r="H228" s="223"/>
      <c r="I228" s="223">
        <f t="shared" si="82"/>
        <v>0</v>
      </c>
      <c r="K228" s="417"/>
      <c r="L228" s="417"/>
      <c r="M228" s="336"/>
    </row>
    <row r="229" spans="1:13" s="12" customFormat="1" ht="12.75" customHeight="1" x14ac:dyDescent="0.2">
      <c r="A229" s="347">
        <v>6399</v>
      </c>
      <c r="B229" s="347">
        <v>211</v>
      </c>
      <c r="C229" s="348" t="s">
        <v>249</v>
      </c>
      <c r="D229" s="349">
        <f t="shared" ref="D229:E229" si="83">SUM(D225:D228)</f>
        <v>523106</v>
      </c>
      <c r="E229" s="349">
        <f t="shared" si="83"/>
        <v>418219</v>
      </c>
      <c r="F229" s="349">
        <f>SUM(F225:F228)</f>
        <v>320000</v>
      </c>
      <c r="G229" s="349">
        <f t="shared" ref="G229:H229" si="84">SUM(G225:G228)</f>
        <v>517461</v>
      </c>
      <c r="H229" s="349">
        <f t="shared" si="84"/>
        <v>300000</v>
      </c>
      <c r="I229" s="349">
        <f t="shared" ref="I229" si="85">SUM(I225:I228)</f>
        <v>300000</v>
      </c>
      <c r="K229" s="349">
        <f t="shared" ref="K229:L229" si="86">SUM(K225:K228)</f>
        <v>0</v>
      </c>
      <c r="L229" s="349">
        <f t="shared" si="86"/>
        <v>0</v>
      </c>
      <c r="M229" s="336"/>
    </row>
    <row r="230" spans="1:13" s="28" customFormat="1" ht="12.75" customHeight="1" x14ac:dyDescent="0.2">
      <c r="A230" s="138"/>
      <c r="B230" s="138"/>
      <c r="C230" s="143" t="s">
        <v>407</v>
      </c>
      <c r="D230" s="224">
        <f>D216+D222+D229</f>
        <v>1015046.66</v>
      </c>
      <c r="E230" s="224">
        <f t="shared" ref="E230:H230" si="87">E216+E222+E229</f>
        <v>895967.9</v>
      </c>
      <c r="F230" s="224">
        <f t="shared" si="87"/>
        <v>1010000</v>
      </c>
      <c r="G230" s="224">
        <f>G216+G222+G229</f>
        <v>1188378.53</v>
      </c>
      <c r="H230" s="224">
        <f t="shared" si="87"/>
        <v>2188500</v>
      </c>
      <c r="I230" s="224">
        <f t="shared" ref="I230" si="88">I216+I222+I229</f>
        <v>2188500</v>
      </c>
      <c r="K230" s="224">
        <f t="shared" ref="K230:L230" si="89">K216+K222+K229</f>
        <v>0</v>
      </c>
      <c r="L230" s="224">
        <f t="shared" si="89"/>
        <v>0</v>
      </c>
      <c r="M230" s="337"/>
    </row>
    <row r="231" spans="1:13" s="28" customFormat="1" ht="12.75" customHeight="1" x14ac:dyDescent="0.2">
      <c r="A231" s="140"/>
      <c r="B231" s="140"/>
      <c r="C231" s="148"/>
      <c r="D231" s="219"/>
      <c r="E231" s="219"/>
      <c r="F231" s="219"/>
      <c r="G231" s="219"/>
      <c r="H231" s="219"/>
      <c r="I231" s="219"/>
      <c r="K231" s="231"/>
      <c r="L231" s="231"/>
      <c r="M231" s="337"/>
    </row>
    <row r="232" spans="1:13" s="28" customFormat="1" ht="12.75" customHeight="1" x14ac:dyDescent="0.2">
      <c r="A232" s="79" t="s">
        <v>86</v>
      </c>
      <c r="B232" s="496" t="s">
        <v>373</v>
      </c>
      <c r="C232" s="482" t="s">
        <v>408</v>
      </c>
      <c r="D232" s="80" t="s">
        <v>174</v>
      </c>
      <c r="E232" s="79" t="s">
        <v>174</v>
      </c>
      <c r="F232" s="114" t="s">
        <v>93</v>
      </c>
      <c r="G232" s="115" t="s">
        <v>173</v>
      </c>
      <c r="H232" s="116" t="s">
        <v>473</v>
      </c>
      <c r="I232" s="116" t="s">
        <v>474</v>
      </c>
      <c r="K232" s="478" t="s">
        <v>444</v>
      </c>
      <c r="L232" s="479"/>
      <c r="M232" s="337"/>
    </row>
    <row r="233" spans="1:13" s="28" customFormat="1" ht="12.75" customHeight="1" x14ac:dyDescent="0.2">
      <c r="A233" s="82" t="s">
        <v>85</v>
      </c>
      <c r="B233" s="497"/>
      <c r="C233" s="501"/>
      <c r="D233" s="83">
        <v>2019</v>
      </c>
      <c r="E233" s="118">
        <v>2020</v>
      </c>
      <c r="F233" s="117">
        <v>2021</v>
      </c>
      <c r="G233" s="118">
        <v>2021</v>
      </c>
      <c r="H233" s="119">
        <v>2022</v>
      </c>
      <c r="I233" s="119">
        <v>2022</v>
      </c>
      <c r="K233" s="309" t="s">
        <v>445</v>
      </c>
      <c r="L233" s="309" t="s">
        <v>446</v>
      </c>
      <c r="M233" s="337"/>
    </row>
    <row r="234" spans="1:13" s="12" customFormat="1" ht="12.75" customHeight="1" x14ac:dyDescent="0.25">
      <c r="A234" s="104"/>
      <c r="B234" s="104"/>
      <c r="C234" s="97" t="s">
        <v>250</v>
      </c>
      <c r="D234" s="494"/>
      <c r="E234" s="495"/>
      <c r="F234" s="495"/>
      <c r="G234" s="495"/>
      <c r="H234" s="495"/>
      <c r="I234" s="495"/>
      <c r="K234" s="477"/>
      <c r="L234" s="513"/>
      <c r="M234" s="336"/>
    </row>
    <row r="235" spans="1:13" s="12" customFormat="1" ht="12.75" customHeight="1" x14ac:dyDescent="0.2">
      <c r="A235" s="11"/>
      <c r="B235" s="11"/>
      <c r="C235" s="95" t="s">
        <v>287</v>
      </c>
      <c r="D235" s="220">
        <v>2759969.82</v>
      </c>
      <c r="E235" s="220">
        <v>3207140.14</v>
      </c>
      <c r="F235" s="221">
        <v>3020400</v>
      </c>
      <c r="G235" s="222">
        <v>2816991</v>
      </c>
      <c r="H235" s="244">
        <v>2600000</v>
      </c>
      <c r="I235" s="223">
        <f t="shared" ref="I235:I237" si="90">H235</f>
        <v>2600000</v>
      </c>
      <c r="K235" s="220"/>
      <c r="L235" s="220"/>
      <c r="M235" s="336"/>
    </row>
    <row r="236" spans="1:13" s="12" customFormat="1" ht="12.75" customHeight="1" x14ac:dyDescent="0.2">
      <c r="A236" s="11"/>
      <c r="B236" s="11"/>
      <c r="C236" s="95" t="s">
        <v>457</v>
      </c>
      <c r="D236" s="220">
        <v>873333</v>
      </c>
      <c r="E236" s="220">
        <v>622667</v>
      </c>
      <c r="F236" s="221">
        <v>500000</v>
      </c>
      <c r="G236" s="222">
        <v>515000</v>
      </c>
      <c r="H236" s="244">
        <v>396000</v>
      </c>
      <c r="I236" s="223">
        <f t="shared" si="90"/>
        <v>396000</v>
      </c>
      <c r="K236" s="220"/>
      <c r="L236" s="220"/>
      <c r="M236" s="336"/>
    </row>
    <row r="237" spans="1:13" s="12" customFormat="1" ht="12.75" customHeight="1" x14ac:dyDescent="0.2">
      <c r="A237" s="11"/>
      <c r="B237" s="11"/>
      <c r="C237" s="95" t="s">
        <v>458</v>
      </c>
      <c r="D237" s="220"/>
      <c r="E237" s="220"/>
      <c r="F237" s="221"/>
      <c r="G237" s="222"/>
      <c r="H237" s="223">
        <v>189200</v>
      </c>
      <c r="I237" s="223">
        <f t="shared" si="90"/>
        <v>189200</v>
      </c>
      <c r="K237" s="220"/>
      <c r="L237" s="220"/>
      <c r="M237" s="336"/>
    </row>
    <row r="238" spans="1:13" s="12" customFormat="1" ht="12.75" customHeight="1" x14ac:dyDescent="0.2">
      <c r="A238" s="138">
        <v>5311</v>
      </c>
      <c r="B238" s="138">
        <v>321</v>
      </c>
      <c r="C238" s="143" t="s">
        <v>308</v>
      </c>
      <c r="D238" s="224">
        <f t="shared" ref="D238:I238" si="91">SUM(D235:D237)</f>
        <v>3633302.82</v>
      </c>
      <c r="E238" s="224">
        <f t="shared" si="91"/>
        <v>3829807.14</v>
      </c>
      <c r="F238" s="224">
        <f t="shared" si="91"/>
        <v>3520400</v>
      </c>
      <c r="G238" s="224">
        <f t="shared" si="91"/>
        <v>3331991</v>
      </c>
      <c r="H238" s="224">
        <f t="shared" si="91"/>
        <v>3185200</v>
      </c>
      <c r="I238" s="224">
        <f t="shared" si="91"/>
        <v>3185200</v>
      </c>
      <c r="K238" s="224">
        <f t="shared" ref="K238:L238" si="92">SUM(K235:K237)</f>
        <v>0</v>
      </c>
      <c r="L238" s="224">
        <f t="shared" si="92"/>
        <v>0</v>
      </c>
      <c r="M238" s="336"/>
    </row>
    <row r="239" spans="1:13" s="28" customFormat="1" ht="12.75" customHeight="1" x14ac:dyDescent="0.2">
      <c r="A239" s="140"/>
      <c r="B239" s="140"/>
      <c r="C239" s="148"/>
      <c r="D239" s="219"/>
      <c r="E239" s="219"/>
      <c r="F239" s="219"/>
      <c r="G239" s="219"/>
      <c r="H239" s="219"/>
      <c r="I239" s="219"/>
      <c r="K239" s="231"/>
      <c r="L239" s="231"/>
      <c r="M239" s="337"/>
    </row>
    <row r="240" spans="1:13" s="28" customFormat="1" ht="12.75" customHeight="1" x14ac:dyDescent="0.2">
      <c r="A240" s="79" t="s">
        <v>86</v>
      </c>
      <c r="B240" s="496" t="s">
        <v>373</v>
      </c>
      <c r="C240" s="482" t="s">
        <v>409</v>
      </c>
      <c r="D240" s="80" t="s">
        <v>174</v>
      </c>
      <c r="E240" s="79" t="s">
        <v>174</v>
      </c>
      <c r="F240" s="114" t="s">
        <v>93</v>
      </c>
      <c r="G240" s="115" t="s">
        <v>173</v>
      </c>
      <c r="H240" s="116" t="s">
        <v>473</v>
      </c>
      <c r="I240" s="116" t="s">
        <v>474</v>
      </c>
      <c r="K240" s="478" t="s">
        <v>444</v>
      </c>
      <c r="L240" s="479"/>
      <c r="M240" s="337"/>
    </row>
    <row r="241" spans="1:13" s="28" customFormat="1" ht="12.75" customHeight="1" x14ac:dyDescent="0.2">
      <c r="A241" s="82" t="s">
        <v>85</v>
      </c>
      <c r="B241" s="497"/>
      <c r="C241" s="501"/>
      <c r="D241" s="83">
        <v>2019</v>
      </c>
      <c r="E241" s="118">
        <v>2020</v>
      </c>
      <c r="F241" s="117">
        <v>2021</v>
      </c>
      <c r="G241" s="118">
        <v>2021</v>
      </c>
      <c r="H241" s="119">
        <v>2022</v>
      </c>
      <c r="I241" s="119">
        <v>2022</v>
      </c>
      <c r="K241" s="309" t="s">
        <v>445</v>
      </c>
      <c r="L241" s="309" t="s">
        <v>446</v>
      </c>
      <c r="M241" s="337"/>
    </row>
    <row r="242" spans="1:13" s="12" customFormat="1" ht="12.75" customHeight="1" x14ac:dyDescent="0.25">
      <c r="A242" s="104"/>
      <c r="B242" s="104"/>
      <c r="C242" s="97" t="s">
        <v>58</v>
      </c>
      <c r="D242" s="494"/>
      <c r="E242" s="495"/>
      <c r="F242" s="495"/>
      <c r="G242" s="495"/>
      <c r="H242" s="495"/>
      <c r="I242" s="495"/>
      <c r="K242" s="477"/>
      <c r="L242" s="513"/>
      <c r="M242" s="336"/>
    </row>
    <row r="243" spans="1:13" s="12" customFormat="1" ht="12.75" customHeight="1" x14ac:dyDescent="0.2">
      <c r="A243" s="11" t="s">
        <v>0</v>
      </c>
      <c r="B243" s="11" t="s">
        <v>0</v>
      </c>
      <c r="C243" s="95" t="s">
        <v>18</v>
      </c>
      <c r="D243" s="220">
        <v>601994.04</v>
      </c>
      <c r="E243" s="220">
        <v>644464.36</v>
      </c>
      <c r="F243" s="221">
        <v>480000</v>
      </c>
      <c r="G243" s="222">
        <v>638652.38</v>
      </c>
      <c r="H243" s="223">
        <v>652000</v>
      </c>
      <c r="I243" s="223">
        <f t="shared" ref="I243:I245" si="93">H243</f>
        <v>652000</v>
      </c>
      <c r="K243" s="220"/>
      <c r="L243" s="220"/>
      <c r="M243" s="336"/>
    </row>
    <row r="244" spans="1:13" s="12" customFormat="1" ht="12.75" customHeight="1" x14ac:dyDescent="0.2">
      <c r="A244" s="11"/>
      <c r="B244" s="11"/>
      <c r="C244" s="95"/>
      <c r="D244" s="220"/>
      <c r="E244" s="220"/>
      <c r="F244" s="221"/>
      <c r="G244" s="222"/>
      <c r="H244" s="223"/>
      <c r="I244" s="223">
        <f t="shared" si="93"/>
        <v>0</v>
      </c>
      <c r="K244" s="220"/>
      <c r="L244" s="220"/>
      <c r="M244" s="336"/>
    </row>
    <row r="245" spans="1:13" s="12" customFormat="1" ht="12.75" customHeight="1" x14ac:dyDescent="0.2">
      <c r="A245" s="11"/>
      <c r="B245" s="11"/>
      <c r="C245" s="95"/>
      <c r="D245" s="220"/>
      <c r="E245" s="220"/>
      <c r="F245" s="221"/>
      <c r="G245" s="222"/>
      <c r="H245" s="223"/>
      <c r="I245" s="223">
        <f t="shared" si="93"/>
        <v>0</v>
      </c>
      <c r="K245" s="220"/>
      <c r="L245" s="220"/>
      <c r="M245" s="336"/>
    </row>
    <row r="246" spans="1:13" s="12" customFormat="1" ht="12.75" customHeight="1" x14ac:dyDescent="0.2">
      <c r="A246" s="138">
        <v>5512</v>
      </c>
      <c r="B246" s="138">
        <v>331</v>
      </c>
      <c r="C246" s="143" t="s">
        <v>310</v>
      </c>
      <c r="D246" s="224">
        <f t="shared" ref="D246:E246" si="94">SUM(D243:D245)</f>
        <v>601994.04</v>
      </c>
      <c r="E246" s="224">
        <f t="shared" si="94"/>
        <v>644464.36</v>
      </c>
      <c r="F246" s="224">
        <f>SUM(F243:F245)</f>
        <v>480000</v>
      </c>
      <c r="G246" s="224">
        <f t="shared" ref="G246:L246" si="95">SUM(G243:G245)</f>
        <v>638652.38</v>
      </c>
      <c r="H246" s="224">
        <f t="shared" si="95"/>
        <v>652000</v>
      </c>
      <c r="I246" s="224">
        <f t="shared" si="95"/>
        <v>652000</v>
      </c>
      <c r="K246" s="224">
        <f t="shared" si="95"/>
        <v>0</v>
      </c>
      <c r="L246" s="224">
        <f t="shared" si="95"/>
        <v>0</v>
      </c>
      <c r="M246" s="336"/>
    </row>
    <row r="247" spans="1:13" s="28" customFormat="1" ht="12.75" customHeight="1" x14ac:dyDescent="0.2">
      <c r="A247" s="140"/>
      <c r="B247" s="140"/>
      <c r="C247" s="148"/>
      <c r="D247" s="219"/>
      <c r="E247" s="219"/>
      <c r="F247" s="219"/>
      <c r="G247" s="219"/>
      <c r="H247" s="219"/>
      <c r="I247" s="219"/>
      <c r="K247" s="231"/>
      <c r="L247" s="231"/>
      <c r="M247" s="337"/>
    </row>
    <row r="248" spans="1:13" s="28" customFormat="1" ht="12.75" customHeight="1" x14ac:dyDescent="0.2">
      <c r="A248" s="79" t="s">
        <v>86</v>
      </c>
      <c r="B248" s="496" t="s">
        <v>373</v>
      </c>
      <c r="C248" s="482" t="s">
        <v>410</v>
      </c>
      <c r="D248" s="80" t="s">
        <v>174</v>
      </c>
      <c r="E248" s="79" t="s">
        <v>174</v>
      </c>
      <c r="F248" s="114" t="s">
        <v>93</v>
      </c>
      <c r="G248" s="115" t="s">
        <v>173</v>
      </c>
      <c r="H248" s="116" t="s">
        <v>473</v>
      </c>
      <c r="I248" s="116" t="s">
        <v>474</v>
      </c>
      <c r="K248" s="478" t="s">
        <v>444</v>
      </c>
      <c r="L248" s="479"/>
      <c r="M248" s="337"/>
    </row>
    <row r="249" spans="1:13" s="102" customFormat="1" ht="12.75" customHeight="1" x14ac:dyDescent="0.2">
      <c r="A249" s="82" t="s">
        <v>85</v>
      </c>
      <c r="B249" s="497"/>
      <c r="C249" s="501"/>
      <c r="D249" s="83">
        <v>2019</v>
      </c>
      <c r="E249" s="118">
        <v>2020</v>
      </c>
      <c r="F249" s="117">
        <v>2021</v>
      </c>
      <c r="G249" s="118">
        <v>2021</v>
      </c>
      <c r="H249" s="119">
        <v>2022</v>
      </c>
      <c r="I249" s="119">
        <v>2022</v>
      </c>
      <c r="K249" s="309" t="s">
        <v>445</v>
      </c>
      <c r="L249" s="309" t="s">
        <v>446</v>
      </c>
      <c r="M249" s="340"/>
    </row>
    <row r="250" spans="1:13" s="12" customFormat="1" ht="12.75" customHeight="1" x14ac:dyDescent="0.25">
      <c r="A250" s="104"/>
      <c r="B250" s="104"/>
      <c r="C250" s="97" t="s">
        <v>19</v>
      </c>
      <c r="D250" s="494"/>
      <c r="E250" s="495"/>
      <c r="F250" s="495"/>
      <c r="G250" s="495"/>
      <c r="H250" s="495"/>
      <c r="I250" s="495"/>
      <c r="K250" s="477"/>
      <c r="L250" s="513"/>
      <c r="M250" s="336"/>
    </row>
    <row r="251" spans="1:13" s="12" customFormat="1" ht="12.75" customHeight="1" x14ac:dyDescent="0.2">
      <c r="A251" s="11" t="s">
        <v>0</v>
      </c>
      <c r="B251" s="11" t="s">
        <v>0</v>
      </c>
      <c r="C251" s="369" t="s">
        <v>469</v>
      </c>
      <c r="D251" s="220">
        <v>635000</v>
      </c>
      <c r="E251" s="220">
        <v>549610</v>
      </c>
      <c r="F251" s="221">
        <v>300000</v>
      </c>
      <c r="G251" s="222">
        <v>330760</v>
      </c>
      <c r="H251" s="223">
        <v>536000</v>
      </c>
      <c r="I251" s="223">
        <f t="shared" ref="I251:I252" si="96">H251</f>
        <v>536000</v>
      </c>
      <c r="K251" s="220"/>
      <c r="L251" s="220"/>
      <c r="M251" s="336"/>
    </row>
    <row r="252" spans="1:13" s="12" customFormat="1" ht="12.75" customHeight="1" x14ac:dyDescent="0.2">
      <c r="A252" s="11"/>
      <c r="B252" s="11"/>
      <c r="C252" s="95"/>
      <c r="D252" s="220"/>
      <c r="E252" s="220"/>
      <c r="F252" s="221"/>
      <c r="G252" s="222"/>
      <c r="H252" s="223"/>
      <c r="I252" s="223">
        <f t="shared" si="96"/>
        <v>0</v>
      </c>
      <c r="K252" s="220"/>
      <c r="L252" s="220"/>
      <c r="M252" s="336"/>
    </row>
    <row r="253" spans="1:13" s="12" customFormat="1" ht="12.75" customHeight="1" x14ac:dyDescent="0.2">
      <c r="A253" s="138">
        <v>6171</v>
      </c>
      <c r="B253" s="138">
        <v>340</v>
      </c>
      <c r="C253" s="143" t="s">
        <v>311</v>
      </c>
      <c r="D253" s="224">
        <f t="shared" ref="D253:E253" si="97">SUM(D251:D252)</f>
        <v>635000</v>
      </c>
      <c r="E253" s="224">
        <f t="shared" si="97"/>
        <v>549610</v>
      </c>
      <c r="F253" s="224">
        <f>SUM(F251:F252)</f>
        <v>300000</v>
      </c>
      <c r="G253" s="224">
        <f t="shared" ref="G253:L253" si="98">SUM(G251:G252)</f>
        <v>330760</v>
      </c>
      <c r="H253" s="224">
        <f t="shared" si="98"/>
        <v>536000</v>
      </c>
      <c r="I253" s="224">
        <f t="shared" si="98"/>
        <v>536000</v>
      </c>
      <c r="K253" s="224">
        <f t="shared" si="98"/>
        <v>0</v>
      </c>
      <c r="L253" s="224">
        <f t="shared" si="98"/>
        <v>0</v>
      </c>
      <c r="M253" s="336"/>
    </row>
    <row r="254" spans="1:13" s="28" customFormat="1" ht="12.75" customHeight="1" x14ac:dyDescent="0.2">
      <c r="A254" s="140"/>
      <c r="B254" s="140"/>
      <c r="C254" s="148"/>
      <c r="D254" s="328"/>
      <c r="E254" s="328"/>
      <c r="F254" s="328"/>
      <c r="G254" s="328"/>
      <c r="H254" s="328"/>
      <c r="I254" s="328"/>
      <c r="K254" s="231"/>
      <c r="L254" s="231"/>
      <c r="M254" s="337"/>
    </row>
    <row r="255" spans="1:13" s="28" customFormat="1" ht="12.75" customHeight="1" x14ac:dyDescent="0.2">
      <c r="A255" s="140"/>
      <c r="B255" s="140"/>
      <c r="C255" s="148"/>
      <c r="D255" s="142"/>
      <c r="E255" s="142"/>
      <c r="F255" s="142"/>
      <c r="G255" s="142"/>
      <c r="H255" s="142"/>
      <c r="I255" s="142"/>
      <c r="K255" s="231"/>
      <c r="L255" s="231"/>
      <c r="M255" s="337"/>
    </row>
    <row r="256" spans="1:13" s="12" customFormat="1" ht="12.75" customHeight="1" x14ac:dyDescent="0.2">
      <c r="A256" s="135" t="s">
        <v>189</v>
      </c>
      <c r="B256" s="75"/>
      <c r="K256" s="230"/>
      <c r="L256" s="136" t="s">
        <v>251</v>
      </c>
      <c r="M256" s="336"/>
    </row>
    <row r="257" spans="1:13" s="12" customFormat="1" ht="12.75" customHeight="1" x14ac:dyDescent="0.2">
      <c r="A257" s="492" t="s">
        <v>402</v>
      </c>
      <c r="B257" s="493"/>
      <c r="C257" s="493"/>
      <c r="D257" s="493"/>
      <c r="E257" s="493"/>
      <c r="F257" s="493"/>
      <c r="G257" s="493"/>
      <c r="H257" s="493"/>
      <c r="I257" s="493"/>
      <c r="K257" s="230"/>
      <c r="L257" s="230"/>
      <c r="M257" s="336"/>
    </row>
    <row r="258" spans="1:13" s="12" customFormat="1" ht="12.75" customHeight="1" x14ac:dyDescent="0.2">
      <c r="A258" s="137"/>
      <c r="B258" s="75"/>
      <c r="K258" s="230"/>
      <c r="L258" s="230"/>
      <c r="M258" s="336"/>
    </row>
    <row r="259" spans="1:13" s="12" customFormat="1" ht="12.75" customHeight="1" x14ac:dyDescent="0.2">
      <c r="A259" s="79" t="s">
        <v>86</v>
      </c>
      <c r="B259" s="496" t="s">
        <v>373</v>
      </c>
      <c r="C259" s="482" t="s">
        <v>411</v>
      </c>
      <c r="D259" s="80" t="s">
        <v>174</v>
      </c>
      <c r="E259" s="79" t="s">
        <v>174</v>
      </c>
      <c r="F259" s="114" t="s">
        <v>93</v>
      </c>
      <c r="G259" s="115" t="s">
        <v>173</v>
      </c>
      <c r="H259" s="116" t="s">
        <v>473</v>
      </c>
      <c r="I259" s="116" t="s">
        <v>474</v>
      </c>
      <c r="K259" s="478" t="s">
        <v>444</v>
      </c>
      <c r="L259" s="479"/>
      <c r="M259" s="336"/>
    </row>
    <row r="260" spans="1:13" s="12" customFormat="1" ht="12.75" customHeight="1" x14ac:dyDescent="0.2">
      <c r="A260" s="82" t="s">
        <v>85</v>
      </c>
      <c r="B260" s="497"/>
      <c r="C260" s="501"/>
      <c r="D260" s="83">
        <v>2019</v>
      </c>
      <c r="E260" s="118">
        <v>2020</v>
      </c>
      <c r="F260" s="117">
        <v>2021</v>
      </c>
      <c r="G260" s="118">
        <v>2021</v>
      </c>
      <c r="H260" s="119">
        <v>2022</v>
      </c>
      <c r="I260" s="119">
        <v>2022</v>
      </c>
      <c r="K260" s="412" t="s">
        <v>445</v>
      </c>
      <c r="L260" s="412" t="s">
        <v>446</v>
      </c>
      <c r="M260" s="336"/>
    </row>
    <row r="261" spans="1:13" s="28" customFormat="1" ht="12.75" customHeight="1" x14ac:dyDescent="0.25">
      <c r="A261" s="104"/>
      <c r="B261" s="104"/>
      <c r="C261" s="97" t="s">
        <v>59</v>
      </c>
      <c r="D261" s="494"/>
      <c r="E261" s="495"/>
      <c r="F261" s="495"/>
      <c r="G261" s="495"/>
      <c r="H261" s="495"/>
      <c r="I261" s="495"/>
      <c r="K261" s="477"/>
      <c r="L261" s="513"/>
      <c r="M261" s="337"/>
    </row>
    <row r="262" spans="1:13" s="12" customFormat="1" ht="12.75" customHeight="1" x14ac:dyDescent="0.2">
      <c r="A262" s="149" t="s">
        <v>0</v>
      </c>
      <c r="B262" s="149">
        <v>341</v>
      </c>
      <c r="C262" s="160" t="s">
        <v>288</v>
      </c>
      <c r="D262" s="243">
        <v>18137886.739999998</v>
      </c>
      <c r="E262" s="243">
        <v>17084571.359999999</v>
      </c>
      <c r="F262" s="221">
        <v>18354000</v>
      </c>
      <c r="G262" s="222">
        <v>17772204.109999999</v>
      </c>
      <c r="H262" s="244">
        <v>18050000</v>
      </c>
      <c r="I262" s="223">
        <f t="shared" ref="I262:I267" si="99">H262</f>
        <v>18050000</v>
      </c>
      <c r="K262" s="417"/>
      <c r="L262" s="417"/>
      <c r="M262" s="336"/>
    </row>
    <row r="263" spans="1:13" s="12" customFormat="1" ht="12.75" customHeight="1" x14ac:dyDescent="0.2">
      <c r="A263" s="149"/>
      <c r="B263" s="149">
        <v>345</v>
      </c>
      <c r="C263" s="10" t="s">
        <v>290</v>
      </c>
      <c r="D263" s="417"/>
      <c r="E263" s="417"/>
      <c r="F263" s="221">
        <v>40000</v>
      </c>
      <c r="G263" s="222">
        <v>10000</v>
      </c>
      <c r="H263" s="223">
        <v>30000</v>
      </c>
      <c r="I263" s="223">
        <f t="shared" si="99"/>
        <v>30000</v>
      </c>
      <c r="K263" s="417"/>
      <c r="L263" s="417"/>
      <c r="M263" s="336"/>
    </row>
    <row r="264" spans="1:13" s="12" customFormat="1" ht="12.75" customHeight="1" x14ac:dyDescent="0.2">
      <c r="A264" s="149"/>
      <c r="B264" s="149">
        <v>9921</v>
      </c>
      <c r="C264" s="160" t="s">
        <v>289</v>
      </c>
      <c r="D264" s="243"/>
      <c r="E264" s="243"/>
      <c r="F264" s="221">
        <v>300000</v>
      </c>
      <c r="G264" s="243">
        <v>349705.75</v>
      </c>
      <c r="H264" s="244">
        <v>0</v>
      </c>
      <c r="I264" s="223">
        <f t="shared" si="99"/>
        <v>0</v>
      </c>
      <c r="K264" s="417"/>
      <c r="L264" s="417"/>
      <c r="M264" s="336"/>
    </row>
    <row r="265" spans="1:13" s="12" customFormat="1" ht="12.75" customHeight="1" x14ac:dyDescent="0.2">
      <c r="A265" s="149"/>
      <c r="B265" s="149">
        <v>341</v>
      </c>
      <c r="C265" s="160" t="s">
        <v>387</v>
      </c>
      <c r="D265" s="243"/>
      <c r="E265" s="243"/>
      <c r="F265" s="221">
        <v>0</v>
      </c>
      <c r="G265" s="243">
        <v>359728</v>
      </c>
      <c r="H265" s="244"/>
      <c r="I265" s="223">
        <f t="shared" si="99"/>
        <v>0</v>
      </c>
      <c r="K265" s="417"/>
      <c r="L265" s="417"/>
      <c r="M265" s="336"/>
    </row>
    <row r="266" spans="1:13" s="12" customFormat="1" ht="12.75" customHeight="1" x14ac:dyDescent="0.2">
      <c r="A266" s="149"/>
      <c r="B266" s="149">
        <v>6114</v>
      </c>
      <c r="C266" s="160" t="s">
        <v>388</v>
      </c>
      <c r="D266" s="243"/>
      <c r="E266" s="243"/>
      <c r="F266" s="221"/>
      <c r="G266" s="243">
        <v>95935.6</v>
      </c>
      <c r="H266" s="244"/>
      <c r="I266" s="223">
        <f t="shared" si="99"/>
        <v>0</v>
      </c>
      <c r="K266" s="417"/>
      <c r="L266" s="417"/>
      <c r="M266" s="336"/>
    </row>
    <row r="267" spans="1:13" s="12" customFormat="1" ht="12.75" customHeight="1" x14ac:dyDescent="0.2">
      <c r="A267" s="149"/>
      <c r="B267" s="149"/>
      <c r="C267" s="160"/>
      <c r="D267" s="243"/>
      <c r="E267" s="243"/>
      <c r="F267" s="221"/>
      <c r="G267" s="243"/>
      <c r="H267" s="244"/>
      <c r="I267" s="223">
        <f t="shared" si="99"/>
        <v>0</v>
      </c>
      <c r="K267" s="417"/>
      <c r="L267" s="417"/>
      <c r="M267" s="336"/>
    </row>
    <row r="268" spans="1:13" s="12" customFormat="1" ht="12.75" customHeight="1" x14ac:dyDescent="0.2">
      <c r="A268" s="347">
        <v>6171</v>
      </c>
      <c r="B268" s="347" t="s">
        <v>0</v>
      </c>
      <c r="C268" s="348" t="s">
        <v>293</v>
      </c>
      <c r="D268" s="349">
        <f t="shared" ref="D268:E268" si="100">SUM(D262:D267)</f>
        <v>18137886.739999998</v>
      </c>
      <c r="E268" s="349">
        <f t="shared" si="100"/>
        <v>17084571.359999999</v>
      </c>
      <c r="F268" s="349">
        <f>SUM(F262:F267)</f>
        <v>18694000</v>
      </c>
      <c r="G268" s="349">
        <f t="shared" ref="G268:L268" si="101">SUM(G262:G267)</f>
        <v>18587573.460000001</v>
      </c>
      <c r="H268" s="349">
        <f t="shared" si="101"/>
        <v>18080000</v>
      </c>
      <c r="I268" s="349">
        <f t="shared" si="101"/>
        <v>18080000</v>
      </c>
      <c r="K268" s="349">
        <f t="shared" si="101"/>
        <v>0</v>
      </c>
      <c r="L268" s="349">
        <f t="shared" si="101"/>
        <v>0</v>
      </c>
      <c r="M268" s="336"/>
    </row>
    <row r="269" spans="1:13" s="28" customFormat="1" ht="12.75" customHeight="1" x14ac:dyDescent="0.2">
      <c r="A269" s="317"/>
      <c r="B269" s="140"/>
      <c r="C269" s="148"/>
      <c r="D269" s="142"/>
      <c r="E269" s="142"/>
      <c r="F269" s="142"/>
      <c r="G269" s="142"/>
      <c r="H269" s="142"/>
      <c r="I269" s="318"/>
      <c r="K269" s="324"/>
      <c r="L269" s="321"/>
      <c r="M269" s="337"/>
    </row>
    <row r="270" spans="1:13" s="28" customFormat="1" ht="12.75" customHeight="1" x14ac:dyDescent="0.2">
      <c r="A270" s="79" t="s">
        <v>86</v>
      </c>
      <c r="B270" s="496" t="s">
        <v>373</v>
      </c>
      <c r="C270" s="482" t="s">
        <v>412</v>
      </c>
      <c r="D270" s="80" t="s">
        <v>174</v>
      </c>
      <c r="E270" s="79" t="s">
        <v>174</v>
      </c>
      <c r="F270" s="114" t="s">
        <v>93</v>
      </c>
      <c r="G270" s="115" t="s">
        <v>173</v>
      </c>
      <c r="H270" s="115" t="s">
        <v>473</v>
      </c>
      <c r="I270" s="116" t="s">
        <v>474</v>
      </c>
      <c r="K270" s="478" t="s">
        <v>444</v>
      </c>
      <c r="L270" s="479"/>
      <c r="M270" s="337"/>
    </row>
    <row r="271" spans="1:13" s="28" customFormat="1" ht="12.75" customHeight="1" x14ac:dyDescent="0.2">
      <c r="A271" s="82" t="s">
        <v>85</v>
      </c>
      <c r="B271" s="497"/>
      <c r="C271" s="501"/>
      <c r="D271" s="83">
        <v>2019</v>
      </c>
      <c r="E271" s="118">
        <v>2020</v>
      </c>
      <c r="F271" s="117">
        <v>2021</v>
      </c>
      <c r="G271" s="118">
        <v>2021</v>
      </c>
      <c r="H271" s="118">
        <v>2022</v>
      </c>
      <c r="I271" s="119">
        <v>2022</v>
      </c>
      <c r="K271" s="412" t="s">
        <v>445</v>
      </c>
      <c r="L271" s="412" t="s">
        <v>446</v>
      </c>
      <c r="M271" s="337"/>
    </row>
    <row r="272" spans="1:13" s="28" customFormat="1" ht="12.75" customHeight="1" x14ac:dyDescent="0.25">
      <c r="A272" s="104"/>
      <c r="B272" s="104"/>
      <c r="C272" s="97" t="s">
        <v>20</v>
      </c>
      <c r="D272" s="494"/>
      <c r="E272" s="495"/>
      <c r="F272" s="495"/>
      <c r="G272" s="495"/>
      <c r="H272" s="495"/>
      <c r="I272" s="495"/>
      <c r="K272" s="477"/>
      <c r="L272" s="513"/>
      <c r="M272" s="337"/>
    </row>
    <row r="273" spans="1:13" s="28" customFormat="1" ht="12.75" customHeight="1" x14ac:dyDescent="0.2">
      <c r="A273" s="11" t="s">
        <v>0</v>
      </c>
      <c r="B273" s="11" t="s">
        <v>0</v>
      </c>
      <c r="C273" s="95" t="s">
        <v>374</v>
      </c>
      <c r="D273" s="417">
        <v>477023.32</v>
      </c>
      <c r="E273" s="417">
        <v>29666.49</v>
      </c>
      <c r="F273" s="240">
        <v>144000</v>
      </c>
      <c r="G273" s="222">
        <v>113680.99</v>
      </c>
      <c r="H273" s="223">
        <v>150000</v>
      </c>
      <c r="I273" s="223">
        <f t="shared" ref="I273:I274" si="102">H273</f>
        <v>150000</v>
      </c>
      <c r="K273" s="222"/>
      <c r="L273" s="222"/>
      <c r="M273" s="337"/>
    </row>
    <row r="274" spans="1:13" s="28" customFormat="1" ht="12.75" customHeight="1" x14ac:dyDescent="0.2">
      <c r="A274" s="11"/>
      <c r="B274" s="11"/>
      <c r="C274" s="95"/>
      <c r="D274" s="417"/>
      <c r="E274" s="417"/>
      <c r="F274" s="221"/>
      <c r="G274" s="222"/>
      <c r="H274" s="223"/>
      <c r="I274" s="223">
        <f t="shared" si="102"/>
        <v>0</v>
      </c>
      <c r="K274" s="222"/>
      <c r="L274" s="222"/>
      <c r="M274" s="337"/>
    </row>
    <row r="275" spans="1:13" s="12" customFormat="1" ht="12.75" customHeight="1" x14ac:dyDescent="0.2">
      <c r="A275" s="347">
        <v>3314</v>
      </c>
      <c r="B275" s="347">
        <v>330</v>
      </c>
      <c r="C275" s="348" t="s">
        <v>253</v>
      </c>
      <c r="D275" s="349">
        <f t="shared" ref="D275" si="103">SUM(D273:D274)</f>
        <v>477023.32</v>
      </c>
      <c r="E275" s="349">
        <f t="shared" ref="E275" si="104">SUM(E273:E274)</f>
        <v>29666.49</v>
      </c>
      <c r="F275" s="349">
        <f>SUM(F273:F274)</f>
        <v>144000</v>
      </c>
      <c r="G275" s="349">
        <f t="shared" ref="G275" si="105">SUM(G273:G274)</f>
        <v>113680.99</v>
      </c>
      <c r="H275" s="349">
        <f t="shared" ref="H275:I275" si="106">SUM(H273:H274)</f>
        <v>150000</v>
      </c>
      <c r="I275" s="349">
        <f t="shared" si="106"/>
        <v>150000</v>
      </c>
      <c r="K275" s="349">
        <f t="shared" ref="K275:L275" si="107">SUM(K273:K274)</f>
        <v>0</v>
      </c>
      <c r="L275" s="349">
        <f t="shared" si="107"/>
        <v>0</v>
      </c>
      <c r="M275" s="336"/>
    </row>
    <row r="276" spans="1:13" s="28" customFormat="1" ht="12.75" customHeight="1" x14ac:dyDescent="0.2">
      <c r="A276" s="317"/>
      <c r="B276" s="140"/>
      <c r="C276" s="148"/>
      <c r="D276" s="225"/>
      <c r="E276" s="225"/>
      <c r="F276" s="225"/>
      <c r="G276" s="225"/>
      <c r="H276" s="225"/>
      <c r="I276" s="319"/>
      <c r="K276" s="324"/>
      <c r="L276" s="321"/>
      <c r="M276" s="337"/>
    </row>
    <row r="277" spans="1:13" s="12" customFormat="1" ht="12.75" customHeight="1" x14ac:dyDescent="0.25">
      <c r="A277" s="104"/>
      <c r="B277" s="104"/>
      <c r="C277" s="97" t="s">
        <v>17</v>
      </c>
      <c r="D277" s="494"/>
      <c r="E277" s="495"/>
      <c r="F277" s="495"/>
      <c r="G277" s="495"/>
      <c r="H277" s="495"/>
      <c r="I277" s="495"/>
      <c r="K277" s="477"/>
      <c r="L277" s="513"/>
      <c r="M277" s="336"/>
    </row>
    <row r="278" spans="1:13" s="12" customFormat="1" ht="12.75" customHeight="1" x14ac:dyDescent="0.2">
      <c r="A278" s="11" t="s">
        <v>0</v>
      </c>
      <c r="B278" s="11" t="s">
        <v>0</v>
      </c>
      <c r="C278" s="95" t="s">
        <v>375</v>
      </c>
      <c r="D278" s="417">
        <v>181927.39</v>
      </c>
      <c r="E278" s="417">
        <v>167048</v>
      </c>
      <c r="F278" s="221">
        <v>180000</v>
      </c>
      <c r="G278" s="222">
        <v>171959.79</v>
      </c>
      <c r="H278" s="223">
        <v>180000</v>
      </c>
      <c r="I278" s="223">
        <f t="shared" ref="I278:I279" si="108">H278</f>
        <v>180000</v>
      </c>
      <c r="K278" s="417"/>
      <c r="L278" s="417"/>
      <c r="M278" s="336"/>
    </row>
    <row r="279" spans="1:13" s="12" customFormat="1" ht="12.75" customHeight="1" x14ac:dyDescent="0.2">
      <c r="A279" s="11"/>
      <c r="B279" s="11"/>
      <c r="C279" s="95"/>
      <c r="D279" s="417"/>
      <c r="E279" s="417"/>
      <c r="F279" s="221"/>
      <c r="G279" s="222"/>
      <c r="H279" s="223"/>
      <c r="I279" s="223">
        <f t="shared" si="108"/>
        <v>0</v>
      </c>
      <c r="K279" s="417"/>
      <c r="L279" s="417"/>
      <c r="M279" s="336"/>
    </row>
    <row r="280" spans="1:13" s="12" customFormat="1" ht="12.75" customHeight="1" x14ac:dyDescent="0.2">
      <c r="A280" s="347">
        <v>3314</v>
      </c>
      <c r="B280" s="347">
        <v>330</v>
      </c>
      <c r="C280" s="348" t="s">
        <v>252</v>
      </c>
      <c r="D280" s="349">
        <f t="shared" ref="D280:E280" si="109">SUM(D278:D279)</f>
        <v>181927.39</v>
      </c>
      <c r="E280" s="349">
        <f t="shared" si="109"/>
        <v>167048</v>
      </c>
      <c r="F280" s="349">
        <f>SUM(F278:F279)</f>
        <v>180000</v>
      </c>
      <c r="G280" s="349">
        <f t="shared" ref="G280:L280" si="110">SUM(G278:G279)</f>
        <v>171959.79</v>
      </c>
      <c r="H280" s="349">
        <f t="shared" si="110"/>
        <v>180000</v>
      </c>
      <c r="I280" s="349">
        <f t="shared" si="110"/>
        <v>180000</v>
      </c>
      <c r="K280" s="349">
        <f t="shared" si="110"/>
        <v>0</v>
      </c>
      <c r="L280" s="349">
        <f t="shared" si="110"/>
        <v>0</v>
      </c>
      <c r="M280" s="336"/>
    </row>
    <row r="281" spans="1:13" s="12" customFormat="1" ht="12.75" customHeight="1" x14ac:dyDescent="0.2">
      <c r="A281" s="320"/>
      <c r="B281" s="162"/>
      <c r="C281" s="145"/>
      <c r="D281" s="230"/>
      <c r="E281" s="230"/>
      <c r="F281" s="230"/>
      <c r="G281" s="231"/>
      <c r="H281" s="231"/>
      <c r="I281" s="321"/>
      <c r="K281" s="325"/>
      <c r="L281" s="326"/>
      <c r="M281" s="336"/>
    </row>
    <row r="282" spans="1:13" s="12" customFormat="1" ht="12.75" customHeight="1" x14ac:dyDescent="0.25">
      <c r="A282" s="104"/>
      <c r="B282" s="104"/>
      <c r="C282" s="97" t="s">
        <v>60</v>
      </c>
      <c r="D282" s="494"/>
      <c r="E282" s="495"/>
      <c r="F282" s="495"/>
      <c r="G282" s="495"/>
      <c r="H282" s="495"/>
      <c r="I282" s="495"/>
      <c r="K282" s="477"/>
      <c r="L282" s="513"/>
      <c r="M282" s="336"/>
    </row>
    <row r="283" spans="1:13" s="12" customFormat="1" ht="12.75" customHeight="1" x14ac:dyDescent="0.2">
      <c r="A283" s="149" t="s">
        <v>0</v>
      </c>
      <c r="B283" s="149" t="s">
        <v>0</v>
      </c>
      <c r="C283" s="160" t="s">
        <v>376</v>
      </c>
      <c r="D283" s="243">
        <v>37558.160000000003</v>
      </c>
      <c r="E283" s="243">
        <v>8220</v>
      </c>
      <c r="F283" s="240">
        <v>36000</v>
      </c>
      <c r="G283" s="243">
        <v>27495.89</v>
      </c>
      <c r="H283" s="244">
        <v>100000</v>
      </c>
      <c r="I283" s="223">
        <f t="shared" ref="I283:I284" si="111">H283</f>
        <v>100000</v>
      </c>
      <c r="K283" s="417"/>
      <c r="L283" s="417"/>
      <c r="M283" s="336"/>
    </row>
    <row r="284" spans="1:13" s="12" customFormat="1" ht="12.75" customHeight="1" x14ac:dyDescent="0.2">
      <c r="A284" s="149"/>
      <c r="B284" s="149"/>
      <c r="C284" s="160"/>
      <c r="D284" s="243"/>
      <c r="E284" s="243"/>
      <c r="F284" s="221"/>
      <c r="G284" s="243"/>
      <c r="H284" s="244"/>
      <c r="I284" s="223">
        <f t="shared" si="111"/>
        <v>0</v>
      </c>
      <c r="K284" s="417"/>
      <c r="L284" s="417"/>
      <c r="M284" s="336"/>
    </row>
    <row r="285" spans="1:13" s="12" customFormat="1" ht="12.75" customHeight="1" x14ac:dyDescent="0.2">
      <c r="A285" s="347">
        <v>3429</v>
      </c>
      <c r="B285" s="347">
        <v>343</v>
      </c>
      <c r="C285" s="348" t="s">
        <v>254</v>
      </c>
      <c r="D285" s="349">
        <f t="shared" ref="D285:E285" si="112">SUM(D283:D284)</f>
        <v>37558.160000000003</v>
      </c>
      <c r="E285" s="349">
        <f t="shared" si="112"/>
        <v>8220</v>
      </c>
      <c r="F285" s="349">
        <f>SUM(F283:F284)</f>
        <v>36000</v>
      </c>
      <c r="G285" s="349">
        <f t="shared" ref="G285:L285" si="113">SUM(G283:G284)</f>
        <v>27495.89</v>
      </c>
      <c r="H285" s="349">
        <f t="shared" si="113"/>
        <v>100000</v>
      </c>
      <c r="I285" s="349">
        <f t="shared" si="113"/>
        <v>100000</v>
      </c>
      <c r="K285" s="349">
        <f t="shared" si="113"/>
        <v>0</v>
      </c>
      <c r="L285" s="349">
        <f t="shared" si="113"/>
        <v>0</v>
      </c>
      <c r="M285" s="336"/>
    </row>
    <row r="286" spans="1:13" s="12" customFormat="1" ht="12.75" customHeight="1" x14ac:dyDescent="0.2">
      <c r="A286" s="322"/>
      <c r="B286" s="144"/>
      <c r="C286" s="145"/>
      <c r="D286" s="230"/>
      <c r="E286" s="230"/>
      <c r="F286" s="247"/>
      <c r="G286" s="247"/>
      <c r="H286" s="247"/>
      <c r="I286" s="323"/>
      <c r="K286" s="325"/>
      <c r="L286" s="326"/>
      <c r="M286" s="336"/>
    </row>
    <row r="287" spans="1:13" s="12" customFormat="1" ht="12.75" customHeight="1" x14ac:dyDescent="0.25">
      <c r="A287" s="104"/>
      <c r="B287" s="104"/>
      <c r="C287" s="97" t="s">
        <v>67</v>
      </c>
      <c r="D287" s="494"/>
      <c r="E287" s="495"/>
      <c r="F287" s="495"/>
      <c r="G287" s="495"/>
      <c r="H287" s="495"/>
      <c r="I287" s="495"/>
      <c r="K287" s="477"/>
      <c r="L287" s="513"/>
      <c r="M287" s="336"/>
    </row>
    <row r="288" spans="1:13" s="12" customFormat="1" ht="12.75" customHeight="1" x14ac:dyDescent="0.2">
      <c r="A288" s="149" t="s">
        <v>0</v>
      </c>
      <c r="B288" s="149" t="s">
        <v>0</v>
      </c>
      <c r="C288" s="160" t="s">
        <v>377</v>
      </c>
      <c r="D288" s="232">
        <v>36360.199999999997</v>
      </c>
      <c r="E288" s="232">
        <v>28228.81</v>
      </c>
      <c r="F288" s="221">
        <v>64000</v>
      </c>
      <c r="G288" s="243">
        <v>55616.75</v>
      </c>
      <c r="H288" s="244">
        <v>80000</v>
      </c>
      <c r="I288" s="223">
        <f t="shared" ref="I288:I289" si="114">H288</f>
        <v>80000</v>
      </c>
      <c r="K288" s="312"/>
      <c r="L288" s="417"/>
      <c r="M288" s="336"/>
    </row>
    <row r="289" spans="1:13" s="12" customFormat="1" ht="12.75" customHeight="1" x14ac:dyDescent="0.2">
      <c r="A289" s="149"/>
      <c r="B289" s="149"/>
      <c r="C289" s="160"/>
      <c r="D289" s="243"/>
      <c r="E289" s="243"/>
      <c r="F289" s="221"/>
      <c r="G289" s="243"/>
      <c r="H289" s="244"/>
      <c r="I289" s="223">
        <f t="shared" si="114"/>
        <v>0</v>
      </c>
      <c r="K289" s="417"/>
      <c r="L289" s="417"/>
      <c r="M289" s="336"/>
    </row>
    <row r="290" spans="1:13" s="12" customFormat="1" ht="12.75" customHeight="1" x14ac:dyDescent="0.2">
      <c r="A290" s="347">
        <v>3399</v>
      </c>
      <c r="B290" s="347">
        <v>350</v>
      </c>
      <c r="C290" s="348" t="s">
        <v>255</v>
      </c>
      <c r="D290" s="349">
        <f t="shared" ref="D290:E290" si="115">SUM(D288:D289)</f>
        <v>36360.199999999997</v>
      </c>
      <c r="E290" s="349">
        <f t="shared" si="115"/>
        <v>28228.81</v>
      </c>
      <c r="F290" s="349">
        <f>SUM(F288:F289)</f>
        <v>64000</v>
      </c>
      <c r="G290" s="349">
        <f t="shared" ref="G290:L290" si="116">SUM(G288:G289)</f>
        <v>55616.75</v>
      </c>
      <c r="H290" s="349">
        <f t="shared" si="116"/>
        <v>80000</v>
      </c>
      <c r="I290" s="349">
        <f t="shared" si="116"/>
        <v>80000</v>
      </c>
      <c r="K290" s="349">
        <f t="shared" si="116"/>
        <v>0</v>
      </c>
      <c r="L290" s="349">
        <f t="shared" si="116"/>
        <v>0</v>
      </c>
      <c r="M290" s="336"/>
    </row>
    <row r="291" spans="1:13" s="12" customFormat="1" ht="12.75" customHeight="1" x14ac:dyDescent="0.2">
      <c r="A291" s="320"/>
      <c r="B291" s="159"/>
      <c r="C291" s="157"/>
      <c r="D291" s="245"/>
      <c r="E291" s="245"/>
      <c r="F291" s="246"/>
      <c r="G291" s="247"/>
      <c r="H291" s="247"/>
      <c r="I291" s="323"/>
      <c r="J291" s="147"/>
      <c r="K291" s="325"/>
      <c r="L291" s="326"/>
      <c r="M291" s="336"/>
    </row>
    <row r="292" spans="1:13" s="12" customFormat="1" ht="12.75" customHeight="1" x14ac:dyDescent="0.25">
      <c r="A292" s="104"/>
      <c r="B292" s="104"/>
      <c r="C292" s="97" t="s">
        <v>256</v>
      </c>
      <c r="D292" s="494"/>
      <c r="E292" s="495"/>
      <c r="F292" s="495"/>
      <c r="G292" s="495"/>
      <c r="H292" s="495"/>
      <c r="I292" s="495"/>
      <c r="K292" s="477"/>
      <c r="L292" s="513"/>
      <c r="M292" s="336"/>
    </row>
    <row r="293" spans="1:13" s="12" customFormat="1" ht="12.75" customHeight="1" x14ac:dyDescent="0.2">
      <c r="A293" s="149" t="s">
        <v>0</v>
      </c>
      <c r="B293" s="149" t="s">
        <v>0</v>
      </c>
      <c r="C293" s="160" t="s">
        <v>378</v>
      </c>
      <c r="D293" s="232">
        <v>595670.04</v>
      </c>
      <c r="E293" s="232">
        <v>28228.81</v>
      </c>
      <c r="F293" s="221">
        <v>200000</v>
      </c>
      <c r="G293" s="243">
        <v>186117.02</v>
      </c>
      <c r="H293" s="244">
        <v>640000</v>
      </c>
      <c r="I293" s="223">
        <f t="shared" ref="I293:I294" si="117">H293</f>
        <v>640000</v>
      </c>
      <c r="K293" s="417"/>
      <c r="L293" s="417"/>
      <c r="M293" s="336"/>
    </row>
    <row r="294" spans="1:13" s="12" customFormat="1" ht="12.75" customHeight="1" x14ac:dyDescent="0.2">
      <c r="A294" s="149"/>
      <c r="B294" s="149"/>
      <c r="C294" s="160"/>
      <c r="D294" s="243"/>
      <c r="E294" s="243"/>
      <c r="F294" s="221"/>
      <c r="G294" s="243"/>
      <c r="H294" s="244"/>
      <c r="I294" s="223">
        <f t="shared" si="117"/>
        <v>0</v>
      </c>
      <c r="K294" s="417"/>
      <c r="L294" s="417"/>
      <c r="M294" s="336"/>
    </row>
    <row r="295" spans="1:13" s="12" customFormat="1" ht="12.75" customHeight="1" x14ac:dyDescent="0.2">
      <c r="A295" s="347">
        <v>3399</v>
      </c>
      <c r="B295" s="347">
        <v>351</v>
      </c>
      <c r="C295" s="348" t="s">
        <v>257</v>
      </c>
      <c r="D295" s="349">
        <f t="shared" ref="D295:E295" si="118">SUM(D293:D294)</f>
        <v>595670.04</v>
      </c>
      <c r="E295" s="349">
        <f t="shared" si="118"/>
        <v>28228.81</v>
      </c>
      <c r="F295" s="349">
        <f>SUM(F293:F294)</f>
        <v>200000</v>
      </c>
      <c r="G295" s="349">
        <f t="shared" ref="G295:L295" si="119">SUM(G293:G294)</f>
        <v>186117.02</v>
      </c>
      <c r="H295" s="349">
        <f t="shared" si="119"/>
        <v>640000</v>
      </c>
      <c r="I295" s="349">
        <f t="shared" si="119"/>
        <v>640000</v>
      </c>
      <c r="K295" s="349">
        <f t="shared" si="119"/>
        <v>0</v>
      </c>
      <c r="L295" s="349">
        <f t="shared" si="119"/>
        <v>0</v>
      </c>
      <c r="M295" s="336"/>
    </row>
    <row r="296" spans="1:13" s="12" customFormat="1" ht="12.75" customHeight="1" x14ac:dyDescent="0.2">
      <c r="A296" s="320"/>
      <c r="B296" s="159"/>
      <c r="C296" s="157"/>
      <c r="D296" s="245"/>
      <c r="E296" s="245"/>
      <c r="F296" s="246"/>
      <c r="G296" s="247"/>
      <c r="H296" s="247"/>
      <c r="I296" s="323"/>
      <c r="J296" s="147"/>
      <c r="K296" s="325"/>
      <c r="L296" s="326"/>
      <c r="M296" s="336"/>
    </row>
    <row r="297" spans="1:13" s="28" customFormat="1" ht="12.75" customHeight="1" x14ac:dyDescent="0.25">
      <c r="A297" s="104"/>
      <c r="B297" s="104"/>
      <c r="C297" s="97" t="s">
        <v>258</v>
      </c>
      <c r="D297" s="494"/>
      <c r="E297" s="495"/>
      <c r="F297" s="495"/>
      <c r="G297" s="495"/>
      <c r="H297" s="495"/>
      <c r="I297" s="495"/>
      <c r="K297" s="477"/>
      <c r="L297" s="513"/>
      <c r="M297" s="337"/>
    </row>
    <row r="298" spans="1:13" s="12" customFormat="1" ht="12.75" customHeight="1" x14ac:dyDescent="0.2">
      <c r="A298" s="149" t="s">
        <v>0</v>
      </c>
      <c r="B298" s="149" t="s">
        <v>0</v>
      </c>
      <c r="C298" s="160" t="s">
        <v>379</v>
      </c>
      <c r="D298" s="232">
        <v>398318</v>
      </c>
      <c r="E298" s="232">
        <v>0</v>
      </c>
      <c r="F298" s="221">
        <v>200000</v>
      </c>
      <c r="G298" s="243">
        <v>108000</v>
      </c>
      <c r="H298" s="244">
        <v>400000</v>
      </c>
      <c r="I298" s="223">
        <f t="shared" ref="I298:I299" si="120">H298</f>
        <v>400000</v>
      </c>
      <c r="K298" s="417"/>
      <c r="L298" s="417"/>
      <c r="M298" s="336"/>
    </row>
    <row r="299" spans="1:13" s="12" customFormat="1" ht="12.75" customHeight="1" x14ac:dyDescent="0.2">
      <c r="A299" s="149"/>
      <c r="B299" s="149"/>
      <c r="C299" s="160"/>
      <c r="D299" s="243"/>
      <c r="E299" s="243"/>
      <c r="F299" s="221"/>
      <c r="G299" s="243"/>
      <c r="H299" s="244"/>
      <c r="I299" s="223">
        <f t="shared" si="120"/>
        <v>0</v>
      </c>
      <c r="K299" s="417"/>
      <c r="L299" s="417"/>
      <c r="M299" s="336"/>
    </row>
    <row r="300" spans="1:13" s="12" customFormat="1" ht="12.75" customHeight="1" x14ac:dyDescent="0.2">
      <c r="A300" s="347">
        <v>3399</v>
      </c>
      <c r="B300" s="347">
        <v>352</v>
      </c>
      <c r="C300" s="348" t="s">
        <v>259</v>
      </c>
      <c r="D300" s="349">
        <f t="shared" ref="D300:E300" si="121">SUM(D298:D299)</f>
        <v>398318</v>
      </c>
      <c r="E300" s="349">
        <f t="shared" si="121"/>
        <v>0</v>
      </c>
      <c r="F300" s="349">
        <f>SUM(F298:F299)</f>
        <v>200000</v>
      </c>
      <c r="G300" s="349">
        <f t="shared" ref="G300:L300" si="122">SUM(G298:G299)</f>
        <v>108000</v>
      </c>
      <c r="H300" s="349">
        <f t="shared" si="122"/>
        <v>400000</v>
      </c>
      <c r="I300" s="349">
        <f t="shared" si="122"/>
        <v>400000</v>
      </c>
      <c r="K300" s="349">
        <f t="shared" si="122"/>
        <v>0</v>
      </c>
      <c r="L300" s="349">
        <f t="shared" si="122"/>
        <v>0</v>
      </c>
      <c r="M300" s="336"/>
    </row>
    <row r="301" spans="1:13" s="28" customFormat="1" ht="12.75" customHeight="1" x14ac:dyDescent="0.2">
      <c r="A301" s="317"/>
      <c r="B301" s="140"/>
      <c r="C301" s="148"/>
      <c r="D301" s="225"/>
      <c r="E301" s="225"/>
      <c r="F301" s="225"/>
      <c r="G301" s="225"/>
      <c r="H301" s="225"/>
      <c r="I301" s="319"/>
      <c r="K301" s="324"/>
      <c r="L301" s="321"/>
      <c r="M301" s="337"/>
    </row>
    <row r="302" spans="1:13" s="28" customFormat="1" ht="12.75" customHeight="1" x14ac:dyDescent="0.25">
      <c r="A302" s="104"/>
      <c r="B302" s="104"/>
      <c r="C302" s="97"/>
      <c r="D302" s="494"/>
      <c r="E302" s="495"/>
      <c r="F302" s="495"/>
      <c r="G302" s="495"/>
      <c r="H302" s="495"/>
      <c r="I302" s="495"/>
      <c r="K302" s="477"/>
      <c r="L302" s="513"/>
      <c r="M302" s="337"/>
    </row>
    <row r="303" spans="1:13" s="28" customFormat="1" ht="12.75" customHeight="1" x14ac:dyDescent="0.2">
      <c r="A303" s="149" t="s">
        <v>0</v>
      </c>
      <c r="B303" s="149" t="s">
        <v>0</v>
      </c>
      <c r="C303" s="160"/>
      <c r="D303" s="243"/>
      <c r="E303" s="243"/>
      <c r="F303" s="221"/>
      <c r="G303" s="243"/>
      <c r="H303" s="244"/>
      <c r="I303" s="223">
        <f t="shared" ref="I303" si="123">H303</f>
        <v>0</v>
      </c>
      <c r="K303" s="222"/>
      <c r="L303" s="222"/>
      <c r="M303" s="337"/>
    </row>
    <row r="304" spans="1:13" s="28" customFormat="1" ht="12.75" customHeight="1" x14ac:dyDescent="0.2">
      <c r="A304" s="347">
        <v>3399</v>
      </c>
      <c r="B304" s="347"/>
      <c r="C304" s="348"/>
      <c r="D304" s="349">
        <f>SUM(D303)</f>
        <v>0</v>
      </c>
      <c r="E304" s="349">
        <f t="shared" ref="E304:H304" si="124">SUM(E303)</f>
        <v>0</v>
      </c>
      <c r="F304" s="349">
        <f t="shared" si="124"/>
        <v>0</v>
      </c>
      <c r="G304" s="349">
        <f t="shared" si="124"/>
        <v>0</v>
      </c>
      <c r="H304" s="349">
        <f t="shared" si="124"/>
        <v>0</v>
      </c>
      <c r="I304" s="349">
        <f t="shared" ref="I304" si="125">SUM(I303)</f>
        <v>0</v>
      </c>
      <c r="K304" s="349">
        <f t="shared" ref="K304:L304" si="126">SUM(K303)</f>
        <v>0</v>
      </c>
      <c r="L304" s="349">
        <f t="shared" si="126"/>
        <v>0</v>
      </c>
      <c r="M304" s="337"/>
    </row>
    <row r="305" spans="1:13" s="28" customFormat="1" ht="12.75" customHeight="1" x14ac:dyDescent="0.2">
      <c r="A305" s="347"/>
      <c r="B305" s="347"/>
      <c r="C305" s="348" t="s">
        <v>413</v>
      </c>
      <c r="D305" s="349">
        <f t="shared" ref="D305:E305" si="127">D275+D280+D285+D290+D295+D300+D304</f>
        <v>1726857.1099999999</v>
      </c>
      <c r="E305" s="349">
        <f t="shared" si="127"/>
        <v>261392.11</v>
      </c>
      <c r="F305" s="349">
        <f>F275+F280+F285+F290+F295+F300+F304</f>
        <v>824000</v>
      </c>
      <c r="G305" s="349">
        <f>G275+G280+G285+G290+G295+G300+G304</f>
        <v>662870.44000000006</v>
      </c>
      <c r="H305" s="349">
        <f t="shared" ref="H305:I305" si="128">H275+H280+H285+H290+H295+H300+H304</f>
        <v>1550000</v>
      </c>
      <c r="I305" s="349">
        <f t="shared" si="128"/>
        <v>1550000</v>
      </c>
      <c r="K305" s="349">
        <f t="shared" ref="K305:L305" si="129">K275+K280+K285+K290+K295+K300+K304</f>
        <v>0</v>
      </c>
      <c r="L305" s="349">
        <f t="shared" si="129"/>
        <v>0</v>
      </c>
      <c r="M305" s="337"/>
    </row>
    <row r="306" spans="1:13" s="28" customFormat="1" ht="12.75" customHeight="1" x14ac:dyDescent="0.2">
      <c r="A306" s="138"/>
      <c r="B306" s="138"/>
      <c r="C306" s="143" t="s">
        <v>414</v>
      </c>
      <c r="D306" s="224">
        <f t="shared" ref="D306:E306" si="130">D268+D305</f>
        <v>19864743.849999998</v>
      </c>
      <c r="E306" s="224">
        <f t="shared" si="130"/>
        <v>17345963.469999999</v>
      </c>
      <c r="F306" s="224">
        <f>F268+F305</f>
        <v>19518000</v>
      </c>
      <c r="G306" s="224">
        <f>G268+G305</f>
        <v>19250443.900000002</v>
      </c>
      <c r="H306" s="224">
        <f t="shared" ref="H306:I306" si="131">H268+H305</f>
        <v>19630000</v>
      </c>
      <c r="I306" s="224">
        <f t="shared" si="131"/>
        <v>19630000</v>
      </c>
      <c r="K306" s="224">
        <f t="shared" ref="K306:L306" si="132">K268+K305</f>
        <v>0</v>
      </c>
      <c r="L306" s="224">
        <f t="shared" si="132"/>
        <v>0</v>
      </c>
      <c r="M306" s="337"/>
    </row>
    <row r="307" spans="1:13" s="12" customFormat="1" ht="12.75" customHeight="1" x14ac:dyDescent="0.2">
      <c r="A307" s="135" t="s">
        <v>189</v>
      </c>
      <c r="B307" s="75"/>
      <c r="K307" s="230"/>
      <c r="L307" s="136" t="s">
        <v>260</v>
      </c>
      <c r="M307" s="336"/>
    </row>
    <row r="308" spans="1:13" s="12" customFormat="1" ht="12.75" customHeight="1" x14ac:dyDescent="0.2">
      <c r="A308" s="492" t="s">
        <v>402</v>
      </c>
      <c r="B308" s="493"/>
      <c r="C308" s="493"/>
      <c r="D308" s="493"/>
      <c r="E308" s="493"/>
      <c r="F308" s="493"/>
      <c r="G308" s="493"/>
      <c r="H308" s="493"/>
      <c r="I308" s="493"/>
      <c r="K308" s="230"/>
      <c r="L308" s="230"/>
      <c r="M308" s="336"/>
    </row>
    <row r="309" spans="1:13" s="12" customFormat="1" ht="12.75" customHeight="1" x14ac:dyDescent="0.2">
      <c r="A309" s="137"/>
      <c r="B309" s="75"/>
      <c r="K309" s="230"/>
      <c r="L309" s="230"/>
      <c r="M309" s="336"/>
    </row>
    <row r="310" spans="1:13" s="12" customFormat="1" ht="12.75" customHeight="1" x14ac:dyDescent="0.2">
      <c r="A310" s="79" t="s">
        <v>86</v>
      </c>
      <c r="B310" s="496" t="s">
        <v>373</v>
      </c>
      <c r="C310" s="482" t="s">
        <v>415</v>
      </c>
      <c r="D310" s="80" t="s">
        <v>174</v>
      </c>
      <c r="E310" s="79" t="s">
        <v>174</v>
      </c>
      <c r="F310" s="114" t="s">
        <v>93</v>
      </c>
      <c r="G310" s="115" t="s">
        <v>173</v>
      </c>
      <c r="H310" s="116" t="s">
        <v>473</v>
      </c>
      <c r="I310" s="116" t="s">
        <v>474</v>
      </c>
      <c r="K310" s="478" t="s">
        <v>444</v>
      </c>
      <c r="L310" s="479"/>
      <c r="M310" s="336"/>
    </row>
    <row r="311" spans="1:13" s="12" customFormat="1" ht="12.75" customHeight="1" x14ac:dyDescent="0.2">
      <c r="A311" s="82" t="s">
        <v>85</v>
      </c>
      <c r="B311" s="497"/>
      <c r="C311" s="501"/>
      <c r="D311" s="83">
        <v>2019</v>
      </c>
      <c r="E311" s="118">
        <v>2020</v>
      </c>
      <c r="F311" s="117">
        <v>2021</v>
      </c>
      <c r="G311" s="118">
        <v>2021</v>
      </c>
      <c r="H311" s="119">
        <v>2022</v>
      </c>
      <c r="I311" s="119">
        <v>2022</v>
      </c>
      <c r="K311" s="309" t="s">
        <v>445</v>
      </c>
      <c r="L311" s="309" t="s">
        <v>446</v>
      </c>
      <c r="M311" s="336"/>
    </row>
    <row r="312" spans="1:13" s="105" customFormat="1" ht="12.75" customHeight="1" x14ac:dyDescent="0.25">
      <c r="A312" s="104" t="s">
        <v>0</v>
      </c>
      <c r="B312" s="104" t="s">
        <v>0</v>
      </c>
      <c r="C312" s="97" t="s">
        <v>87</v>
      </c>
      <c r="D312" s="494"/>
      <c r="E312" s="495"/>
      <c r="F312" s="495"/>
      <c r="G312" s="495"/>
      <c r="H312" s="495"/>
      <c r="I312" s="495"/>
      <c r="K312" s="477"/>
      <c r="L312" s="513"/>
      <c r="M312" s="341"/>
    </row>
    <row r="313" spans="1:13" s="12" customFormat="1" ht="12.75" customHeight="1" x14ac:dyDescent="0.2">
      <c r="A313" s="149">
        <v>3639</v>
      </c>
      <c r="B313" s="149">
        <v>354</v>
      </c>
      <c r="C313" s="103" t="s">
        <v>42</v>
      </c>
      <c r="D313" s="221">
        <v>1500</v>
      </c>
      <c r="E313" s="221">
        <v>1500</v>
      </c>
      <c r="F313" s="221">
        <v>1500</v>
      </c>
      <c r="G313" s="222">
        <v>1500</v>
      </c>
      <c r="H313" s="223">
        <v>1500</v>
      </c>
      <c r="I313" s="223">
        <f>H313</f>
        <v>1500</v>
      </c>
      <c r="K313" s="220"/>
      <c r="L313" s="220"/>
      <c r="M313" s="336"/>
    </row>
    <row r="314" spans="1:13" s="12" customFormat="1" ht="12.75" customHeight="1" x14ac:dyDescent="0.2">
      <c r="A314" s="149">
        <v>3639</v>
      </c>
      <c r="B314" s="149">
        <v>354</v>
      </c>
      <c r="C314" s="103" t="s">
        <v>43</v>
      </c>
      <c r="D314" s="221">
        <v>18580</v>
      </c>
      <c r="E314" s="221">
        <v>18410</v>
      </c>
      <c r="F314" s="221">
        <v>25000</v>
      </c>
      <c r="G314" s="222">
        <v>36590</v>
      </c>
      <c r="H314" s="223">
        <v>37000</v>
      </c>
      <c r="I314" s="223">
        <f t="shared" ref="I314:I324" si="133">H314</f>
        <v>37000</v>
      </c>
      <c r="K314" s="220"/>
      <c r="L314" s="220"/>
      <c r="M314" s="336"/>
    </row>
    <row r="315" spans="1:13" s="12" customFormat="1" ht="12.75" customHeight="1" x14ac:dyDescent="0.2">
      <c r="A315" s="149">
        <v>3639</v>
      </c>
      <c r="B315" s="149">
        <v>354</v>
      </c>
      <c r="C315" s="103" t="s">
        <v>44</v>
      </c>
      <c r="D315" s="221">
        <v>16271</v>
      </c>
      <c r="E315" s="221">
        <v>16370.96</v>
      </c>
      <c r="F315" s="221">
        <v>16500</v>
      </c>
      <c r="G315" s="222">
        <v>16487.84</v>
      </c>
      <c r="H315" s="223">
        <v>16500</v>
      </c>
      <c r="I315" s="223">
        <f t="shared" si="133"/>
        <v>16500</v>
      </c>
      <c r="K315" s="220"/>
      <c r="L315" s="220"/>
      <c r="M315" s="336"/>
    </row>
    <row r="316" spans="1:13" s="12" customFormat="1" ht="12.75" customHeight="1" x14ac:dyDescent="0.2">
      <c r="A316" s="149">
        <v>3639</v>
      </c>
      <c r="B316" s="149">
        <v>354</v>
      </c>
      <c r="C316" s="95" t="s">
        <v>45</v>
      </c>
      <c r="D316" s="366">
        <v>5574</v>
      </c>
      <c r="E316" s="366">
        <v>5523</v>
      </c>
      <c r="F316" s="221">
        <v>6000</v>
      </c>
      <c r="G316" s="222">
        <v>5488.5</v>
      </c>
      <c r="H316" s="223">
        <v>6000</v>
      </c>
      <c r="I316" s="223">
        <f t="shared" si="133"/>
        <v>6000</v>
      </c>
      <c r="K316" s="220"/>
      <c r="L316" s="220"/>
      <c r="M316" s="336"/>
    </row>
    <row r="317" spans="1:13" s="12" customFormat="1" ht="12.75" customHeight="1" x14ac:dyDescent="0.2">
      <c r="A317" s="149">
        <v>3639</v>
      </c>
      <c r="B317" s="149">
        <v>354</v>
      </c>
      <c r="C317" s="95" t="s">
        <v>65</v>
      </c>
      <c r="D317" s="366">
        <v>5000</v>
      </c>
      <c r="E317" s="366">
        <v>5000</v>
      </c>
      <c r="F317" s="221">
        <v>5000</v>
      </c>
      <c r="G317" s="222">
        <v>5000</v>
      </c>
      <c r="H317" s="223">
        <v>5000</v>
      </c>
      <c r="I317" s="223">
        <f t="shared" si="133"/>
        <v>5000</v>
      </c>
      <c r="K317" s="220"/>
      <c r="L317" s="220"/>
      <c r="M317" s="336"/>
    </row>
    <row r="318" spans="1:13" s="12" customFormat="1" ht="12.75" customHeight="1" x14ac:dyDescent="0.2">
      <c r="A318" s="149">
        <v>3639</v>
      </c>
      <c r="B318" s="149">
        <v>354</v>
      </c>
      <c r="C318" s="95" t="s">
        <v>46</v>
      </c>
      <c r="D318" s="366">
        <v>26450</v>
      </c>
      <c r="E318" s="366">
        <v>26450</v>
      </c>
      <c r="F318" s="221">
        <v>27000</v>
      </c>
      <c r="G318" s="222">
        <v>26450.6</v>
      </c>
      <c r="H318" s="223">
        <v>29100</v>
      </c>
      <c r="I318" s="223">
        <f t="shared" si="133"/>
        <v>29100</v>
      </c>
      <c r="K318" s="220"/>
      <c r="L318" s="220"/>
      <c r="M318" s="336"/>
    </row>
    <row r="319" spans="1:13" s="12" customFormat="1" ht="12.75" customHeight="1" x14ac:dyDescent="0.2">
      <c r="A319" s="149">
        <v>3639</v>
      </c>
      <c r="B319" s="149">
        <v>354</v>
      </c>
      <c r="C319" s="95" t="s">
        <v>49</v>
      </c>
      <c r="D319" s="366">
        <v>7011</v>
      </c>
      <c r="E319" s="366">
        <v>4459</v>
      </c>
      <c r="F319" s="221">
        <v>5000</v>
      </c>
      <c r="G319" s="222">
        <v>4418</v>
      </c>
      <c r="H319" s="223">
        <v>5000</v>
      </c>
      <c r="I319" s="223">
        <f t="shared" si="133"/>
        <v>5000</v>
      </c>
      <c r="K319" s="220"/>
      <c r="L319" s="220"/>
      <c r="M319" s="336"/>
    </row>
    <row r="320" spans="1:13" s="12" customFormat="1" ht="12.75" customHeight="1" x14ac:dyDescent="0.2">
      <c r="A320" s="149">
        <v>3639</v>
      </c>
      <c r="B320" s="149">
        <v>354</v>
      </c>
      <c r="C320" s="95" t="s">
        <v>47</v>
      </c>
      <c r="D320" s="366">
        <v>15028</v>
      </c>
      <c r="E320" s="366">
        <v>14864</v>
      </c>
      <c r="F320" s="221">
        <v>20000</v>
      </c>
      <c r="G320" s="222">
        <v>14728</v>
      </c>
      <c r="H320" s="223">
        <v>15000</v>
      </c>
      <c r="I320" s="223">
        <f t="shared" si="133"/>
        <v>15000</v>
      </c>
      <c r="K320" s="220"/>
      <c r="L320" s="220"/>
      <c r="M320" s="336"/>
    </row>
    <row r="321" spans="1:13" s="12" customFormat="1" ht="12.75" customHeight="1" x14ac:dyDescent="0.2">
      <c r="A321" s="149">
        <v>3639</v>
      </c>
      <c r="B321" s="149">
        <v>354</v>
      </c>
      <c r="C321" s="95" t="s">
        <v>48</v>
      </c>
      <c r="D321" s="366">
        <v>18450</v>
      </c>
      <c r="E321" s="366">
        <v>18150</v>
      </c>
      <c r="F321" s="221">
        <v>20000</v>
      </c>
      <c r="G321" s="222">
        <v>18075</v>
      </c>
      <c r="H321" s="223">
        <v>20000</v>
      </c>
      <c r="I321" s="223">
        <f t="shared" si="133"/>
        <v>20000</v>
      </c>
      <c r="K321" s="220"/>
      <c r="L321" s="220"/>
      <c r="M321" s="336"/>
    </row>
    <row r="322" spans="1:13" s="12" customFormat="1" ht="12.75" customHeight="1" x14ac:dyDescent="0.2">
      <c r="A322" s="149"/>
      <c r="B322" s="149"/>
      <c r="C322" s="95"/>
      <c r="D322" s="220"/>
      <c r="E322" s="220"/>
      <c r="F322" s="221"/>
      <c r="G322" s="222"/>
      <c r="H322" s="223"/>
      <c r="I322" s="223">
        <f t="shared" si="133"/>
        <v>0</v>
      </c>
      <c r="K322" s="220"/>
      <c r="L322" s="220"/>
      <c r="M322" s="336"/>
    </row>
    <row r="323" spans="1:13" s="12" customFormat="1" ht="12.75" customHeight="1" x14ac:dyDescent="0.2">
      <c r="A323" s="149"/>
      <c r="B323" s="149"/>
      <c r="C323" s="95"/>
      <c r="D323" s="220"/>
      <c r="E323" s="220"/>
      <c r="F323" s="221"/>
      <c r="G323" s="222"/>
      <c r="H323" s="223"/>
      <c r="I323" s="223">
        <f t="shared" si="133"/>
        <v>0</v>
      </c>
      <c r="K323" s="220"/>
      <c r="L323" s="220"/>
      <c r="M323" s="336"/>
    </row>
    <row r="324" spans="1:13" s="12" customFormat="1" ht="12.75" customHeight="1" x14ac:dyDescent="0.2">
      <c r="A324" s="149"/>
      <c r="B324" s="149"/>
      <c r="C324" s="95"/>
      <c r="D324" s="220"/>
      <c r="E324" s="220"/>
      <c r="F324" s="221"/>
      <c r="G324" s="222"/>
      <c r="H324" s="223"/>
      <c r="I324" s="223">
        <f t="shared" si="133"/>
        <v>0</v>
      </c>
      <c r="K324" s="220"/>
      <c r="L324" s="220"/>
      <c r="M324" s="336"/>
    </row>
    <row r="325" spans="1:13" s="12" customFormat="1" ht="12.75" customHeight="1" x14ac:dyDescent="0.2">
      <c r="A325" s="138"/>
      <c r="B325" s="138"/>
      <c r="C325" s="143" t="s">
        <v>416</v>
      </c>
      <c r="D325" s="224">
        <f t="shared" ref="D325:E325" si="134">SUM(D313:D324)</f>
        <v>113864</v>
      </c>
      <c r="E325" s="224">
        <f t="shared" si="134"/>
        <v>110726.95999999999</v>
      </c>
      <c r="F325" s="224">
        <f>SUM(F313:F324)</f>
        <v>126000</v>
      </c>
      <c r="G325" s="224">
        <f t="shared" ref="G325:L325" si="135">SUM(G313:G324)</f>
        <v>128737.94</v>
      </c>
      <c r="H325" s="224">
        <f t="shared" si="135"/>
        <v>135100</v>
      </c>
      <c r="I325" s="224">
        <f t="shared" si="135"/>
        <v>135100</v>
      </c>
      <c r="K325" s="224">
        <f t="shared" si="135"/>
        <v>0</v>
      </c>
      <c r="L325" s="224">
        <f t="shared" si="135"/>
        <v>0</v>
      </c>
      <c r="M325" s="336"/>
    </row>
    <row r="326" spans="1:13" s="28" customFormat="1" ht="12.75" customHeight="1" x14ac:dyDescent="0.2">
      <c r="A326" s="140"/>
      <c r="B326" s="163"/>
      <c r="C326" s="148"/>
      <c r="D326" s="142"/>
      <c r="E326" s="142"/>
      <c r="F326" s="142"/>
      <c r="G326" s="142"/>
      <c r="H326" s="142"/>
      <c r="I326" s="142"/>
      <c r="K326" s="231"/>
      <c r="L326" s="231"/>
      <c r="M326" s="337"/>
    </row>
    <row r="327" spans="1:13" s="12" customFormat="1" ht="12.75" customHeight="1" x14ac:dyDescent="0.2">
      <c r="A327" s="79" t="s">
        <v>86</v>
      </c>
      <c r="B327" s="496" t="s">
        <v>373</v>
      </c>
      <c r="C327" s="480" t="s">
        <v>417</v>
      </c>
      <c r="D327" s="80" t="s">
        <v>174</v>
      </c>
      <c r="E327" s="79" t="s">
        <v>174</v>
      </c>
      <c r="F327" s="114" t="s">
        <v>93</v>
      </c>
      <c r="G327" s="115" t="s">
        <v>173</v>
      </c>
      <c r="H327" s="116" t="s">
        <v>473</v>
      </c>
      <c r="I327" s="116" t="s">
        <v>474</v>
      </c>
      <c r="K327" s="478" t="s">
        <v>444</v>
      </c>
      <c r="L327" s="479"/>
      <c r="M327" s="336"/>
    </row>
    <row r="328" spans="1:13" s="12" customFormat="1" ht="12.75" customHeight="1" x14ac:dyDescent="0.2">
      <c r="A328" s="82" t="s">
        <v>85</v>
      </c>
      <c r="B328" s="497"/>
      <c r="C328" s="480"/>
      <c r="D328" s="83">
        <v>2019</v>
      </c>
      <c r="E328" s="118">
        <v>2020</v>
      </c>
      <c r="F328" s="117">
        <v>2021</v>
      </c>
      <c r="G328" s="118">
        <v>2021</v>
      </c>
      <c r="H328" s="119">
        <v>2022</v>
      </c>
      <c r="I328" s="119">
        <v>2022</v>
      </c>
      <c r="K328" s="309" t="s">
        <v>445</v>
      </c>
      <c r="L328" s="309" t="s">
        <v>446</v>
      </c>
      <c r="M328" s="336"/>
    </row>
    <row r="329" spans="1:13" s="28" customFormat="1" ht="12.75" customHeight="1" x14ac:dyDescent="0.25">
      <c r="A329" s="104"/>
      <c r="B329" s="104"/>
      <c r="C329" s="97" t="s">
        <v>143</v>
      </c>
      <c r="D329" s="494"/>
      <c r="E329" s="495"/>
      <c r="F329" s="495"/>
      <c r="G329" s="495"/>
      <c r="H329" s="495"/>
      <c r="I329" s="495"/>
      <c r="K329" s="477"/>
      <c r="L329" s="513"/>
      <c r="M329" s="337"/>
    </row>
    <row r="330" spans="1:13" s="12" customFormat="1" ht="12.75" customHeight="1" x14ac:dyDescent="0.2">
      <c r="A330" s="149" t="s">
        <v>0</v>
      </c>
      <c r="B330" s="149" t="s">
        <v>0</v>
      </c>
      <c r="C330" s="24" t="s">
        <v>143</v>
      </c>
      <c r="D330" s="243"/>
      <c r="E330" s="243" t="s">
        <v>0</v>
      </c>
      <c r="F330" s="221">
        <v>0</v>
      </c>
      <c r="G330" s="243"/>
      <c r="H330" s="244">
        <v>200000</v>
      </c>
      <c r="I330" s="223">
        <f t="shared" ref="I330:I331" si="136">H330</f>
        <v>200000</v>
      </c>
      <c r="K330" s="220"/>
      <c r="L330" s="220"/>
      <c r="M330" s="336"/>
    </row>
    <row r="331" spans="1:13" s="12" customFormat="1" ht="12.75" customHeight="1" x14ac:dyDescent="0.2">
      <c r="A331" s="149"/>
      <c r="B331" s="149"/>
      <c r="C331" s="24"/>
      <c r="D331" s="243"/>
      <c r="E331" s="243"/>
      <c r="F331" s="221"/>
      <c r="G331" s="243"/>
      <c r="H331" s="244"/>
      <c r="I331" s="223">
        <f t="shared" si="136"/>
        <v>0</v>
      </c>
      <c r="K331" s="220"/>
      <c r="L331" s="220"/>
      <c r="M331" s="336"/>
    </row>
    <row r="332" spans="1:13" s="12" customFormat="1" ht="12.75" customHeight="1" x14ac:dyDescent="0.2">
      <c r="A332" s="138">
        <v>2141</v>
      </c>
      <c r="B332" s="138">
        <v>355</v>
      </c>
      <c r="C332" s="143" t="s">
        <v>312</v>
      </c>
      <c r="D332" s="224">
        <f t="shared" ref="D332:E332" si="137">SUM(D330:D331)</f>
        <v>0</v>
      </c>
      <c r="E332" s="224">
        <f t="shared" si="137"/>
        <v>0</v>
      </c>
      <c r="F332" s="224">
        <f>SUM(F330:F331)</f>
        <v>0</v>
      </c>
      <c r="G332" s="224">
        <f t="shared" ref="G332:L332" si="138">SUM(G330:G331)</f>
        <v>0</v>
      </c>
      <c r="H332" s="224">
        <f t="shared" si="138"/>
        <v>200000</v>
      </c>
      <c r="I332" s="224">
        <f t="shared" si="138"/>
        <v>200000</v>
      </c>
      <c r="K332" s="224">
        <f t="shared" si="138"/>
        <v>0</v>
      </c>
      <c r="L332" s="224">
        <f t="shared" si="138"/>
        <v>0</v>
      </c>
      <c r="M332" s="336"/>
    </row>
    <row r="333" spans="1:13" s="28" customFormat="1" ht="12.75" customHeight="1" x14ac:dyDescent="0.2">
      <c r="A333" s="99"/>
      <c r="B333" s="159"/>
      <c r="C333" s="164"/>
      <c r="D333" s="164"/>
      <c r="E333" s="164"/>
      <c r="F333" s="158"/>
      <c r="G333" s="158"/>
      <c r="H333" s="158"/>
      <c r="I333" s="158"/>
      <c r="K333" s="231"/>
      <c r="L333" s="231"/>
      <c r="M333" s="337"/>
    </row>
    <row r="334" spans="1:13" s="28" customFormat="1" ht="12.75" customHeight="1" x14ac:dyDescent="0.2">
      <c r="A334" s="140"/>
      <c r="B334" s="140"/>
      <c r="C334" s="148"/>
      <c r="D334" s="142"/>
      <c r="E334" s="142"/>
      <c r="F334" s="142"/>
      <c r="G334" s="142"/>
      <c r="H334" s="142"/>
      <c r="I334" s="142"/>
      <c r="K334" s="231"/>
      <c r="L334" s="231"/>
      <c r="M334" s="337"/>
    </row>
    <row r="335" spans="1:13" s="28" customFormat="1" ht="12.75" customHeight="1" x14ac:dyDescent="0.2">
      <c r="A335" s="79" t="s">
        <v>86</v>
      </c>
      <c r="B335" s="79" t="s">
        <v>79</v>
      </c>
      <c r="C335" s="480" t="s">
        <v>75</v>
      </c>
      <c r="D335" s="80" t="s">
        <v>174</v>
      </c>
      <c r="E335" s="79" t="s">
        <v>174</v>
      </c>
      <c r="F335" s="114" t="s">
        <v>93</v>
      </c>
      <c r="G335" s="115" t="s">
        <v>173</v>
      </c>
      <c r="H335" s="116" t="s">
        <v>473</v>
      </c>
      <c r="I335" s="116" t="s">
        <v>474</v>
      </c>
      <c r="K335" s="478" t="s">
        <v>444</v>
      </c>
      <c r="L335" s="479"/>
      <c r="M335" s="337"/>
    </row>
    <row r="336" spans="1:13" s="28" customFormat="1" ht="12.75" customHeight="1" x14ac:dyDescent="0.2">
      <c r="A336" s="82" t="s">
        <v>85</v>
      </c>
      <c r="B336" s="82" t="s">
        <v>85</v>
      </c>
      <c r="C336" s="481"/>
      <c r="D336" s="83">
        <v>2019</v>
      </c>
      <c r="E336" s="118">
        <v>2020</v>
      </c>
      <c r="F336" s="117">
        <v>2021</v>
      </c>
      <c r="G336" s="118">
        <v>2021</v>
      </c>
      <c r="H336" s="119">
        <v>2022</v>
      </c>
      <c r="I336" s="119">
        <v>2022</v>
      </c>
      <c r="K336" s="309" t="s">
        <v>445</v>
      </c>
      <c r="L336" s="309" t="s">
        <v>446</v>
      </c>
      <c r="M336" s="337"/>
    </row>
    <row r="337" spans="1:13" s="28" customFormat="1" ht="12.75" customHeight="1" x14ac:dyDescent="0.2">
      <c r="A337" s="165">
        <v>6330</v>
      </c>
      <c r="B337" s="165">
        <v>5342</v>
      </c>
      <c r="C337" s="369" t="s">
        <v>469</v>
      </c>
      <c r="D337" s="370">
        <f>Příjmy!D168</f>
        <v>0</v>
      </c>
      <c r="E337" s="370">
        <f>Příjmy!E168</f>
        <v>0</v>
      </c>
      <c r="F337" s="370">
        <f>Příjmy!F168</f>
        <v>235200</v>
      </c>
      <c r="G337" s="370">
        <f>Příjmy!G168</f>
        <v>275200</v>
      </c>
      <c r="H337" s="393">
        <f>H251</f>
        <v>536000</v>
      </c>
      <c r="I337" s="223">
        <f t="shared" ref="I337:I341" si="139">H337</f>
        <v>536000</v>
      </c>
      <c r="K337" s="222"/>
      <c r="L337" s="222"/>
      <c r="M337" s="337"/>
    </row>
    <row r="338" spans="1:13" s="28" customFormat="1" ht="12.75" customHeight="1" x14ac:dyDescent="0.2">
      <c r="A338" s="11">
        <v>6330</v>
      </c>
      <c r="B338" s="11">
        <v>5349</v>
      </c>
      <c r="C338" s="22" t="s">
        <v>76</v>
      </c>
      <c r="D338" s="249">
        <f>Příjmy!D169</f>
        <v>2510000</v>
      </c>
      <c r="E338" s="249">
        <f>Příjmy!E169</f>
        <v>2310000</v>
      </c>
      <c r="F338" s="249">
        <f>Příjmy!F169</f>
        <v>1000000</v>
      </c>
      <c r="G338" s="249">
        <f>Příjmy!G169</f>
        <v>1280473</v>
      </c>
      <c r="H338" s="250">
        <v>1200000</v>
      </c>
      <c r="I338" s="223">
        <f t="shared" si="139"/>
        <v>1200000</v>
      </c>
      <c r="K338" s="222"/>
      <c r="L338" s="222"/>
      <c r="M338" s="337"/>
    </row>
    <row r="339" spans="1:13" s="28" customFormat="1" ht="12.75" customHeight="1" x14ac:dyDescent="0.2">
      <c r="A339" s="98">
        <v>6330</v>
      </c>
      <c r="B339" s="98">
        <v>5345</v>
      </c>
      <c r="C339" s="23" t="s">
        <v>73</v>
      </c>
      <c r="D339" s="249">
        <f>Příjmy!D170</f>
        <v>0</v>
      </c>
      <c r="E339" s="249">
        <f>Příjmy!E170</f>
        <v>0</v>
      </c>
      <c r="F339" s="249">
        <f>Příjmy!F170</f>
        <v>760000</v>
      </c>
      <c r="G339" s="249">
        <f>Příjmy!G170</f>
        <v>1615663</v>
      </c>
      <c r="H339" s="267">
        <v>770000</v>
      </c>
      <c r="I339" s="223">
        <f t="shared" si="139"/>
        <v>770000</v>
      </c>
      <c r="K339" s="222"/>
      <c r="L339" s="222"/>
      <c r="M339" s="337"/>
    </row>
    <row r="340" spans="1:13" s="28" customFormat="1" ht="12.75" customHeight="1" x14ac:dyDescent="0.2">
      <c r="A340" s="16"/>
      <c r="B340" s="16"/>
      <c r="C340" s="24"/>
      <c r="D340" s="249">
        <f>Příjmy!D171</f>
        <v>0</v>
      </c>
      <c r="E340" s="249">
        <f>Příjmy!E171</f>
        <v>0</v>
      </c>
      <c r="F340" s="249">
        <f>Příjmy!F171</f>
        <v>0</v>
      </c>
      <c r="G340" s="249">
        <f>Příjmy!G171</f>
        <v>0</v>
      </c>
      <c r="H340" s="250">
        <f>Příjmy!H171</f>
        <v>0</v>
      </c>
      <c r="I340" s="223">
        <f t="shared" si="139"/>
        <v>0</v>
      </c>
      <c r="K340" s="222"/>
      <c r="L340" s="222"/>
      <c r="M340" s="337"/>
    </row>
    <row r="341" spans="1:13" s="28" customFormat="1" ht="12.75" customHeight="1" x14ac:dyDescent="0.2">
      <c r="A341" s="16"/>
      <c r="B341" s="16"/>
      <c r="C341" s="24"/>
      <c r="D341" s="249">
        <f>Příjmy!D172</f>
        <v>0</v>
      </c>
      <c r="E341" s="249">
        <f>Příjmy!E172</f>
        <v>0</v>
      </c>
      <c r="F341" s="249">
        <f>Příjmy!F172</f>
        <v>0</v>
      </c>
      <c r="G341" s="249">
        <f>Příjmy!G172</f>
        <v>0</v>
      </c>
      <c r="H341" s="250">
        <f>Příjmy!H172</f>
        <v>0</v>
      </c>
      <c r="I341" s="223">
        <f t="shared" si="139"/>
        <v>0</v>
      </c>
      <c r="K341" s="222"/>
      <c r="L341" s="222"/>
      <c r="M341" s="337"/>
    </row>
    <row r="342" spans="1:13" s="28" customFormat="1" ht="12.75" customHeight="1" x14ac:dyDescent="0.2">
      <c r="A342" s="79"/>
      <c r="B342" s="79"/>
      <c r="C342" s="489" t="s">
        <v>261</v>
      </c>
      <c r="D342" s="80" t="s">
        <v>174</v>
      </c>
      <c r="E342" s="79" t="s">
        <v>174</v>
      </c>
      <c r="F342" s="114" t="s">
        <v>93</v>
      </c>
      <c r="G342" s="79" t="s">
        <v>173</v>
      </c>
      <c r="H342" s="116" t="s">
        <v>473</v>
      </c>
      <c r="I342" s="116" t="s">
        <v>474</v>
      </c>
      <c r="K342" s="478" t="s">
        <v>444</v>
      </c>
      <c r="L342" s="479"/>
      <c r="M342" s="337"/>
    </row>
    <row r="343" spans="1:13" s="28" customFormat="1" ht="12.75" customHeight="1" x14ac:dyDescent="0.2">
      <c r="A343" s="121"/>
      <c r="B343" s="121"/>
      <c r="C343" s="490"/>
      <c r="D343" s="122">
        <v>2019</v>
      </c>
      <c r="E343" s="121">
        <v>2020</v>
      </c>
      <c r="F343" s="123">
        <v>2021</v>
      </c>
      <c r="G343" s="121">
        <v>2021</v>
      </c>
      <c r="H343" s="119">
        <v>2022</v>
      </c>
      <c r="I343" s="119">
        <v>2022</v>
      </c>
      <c r="K343" s="309" t="s">
        <v>445</v>
      </c>
      <c r="L343" s="309" t="s">
        <v>446</v>
      </c>
      <c r="M343" s="337"/>
    </row>
    <row r="344" spans="1:13" s="28" customFormat="1" ht="12.75" customHeight="1" x14ac:dyDescent="0.2">
      <c r="A344" s="124"/>
      <c r="B344" s="124"/>
      <c r="C344" s="491"/>
      <c r="D344" s="251">
        <f t="shared" ref="D344:I344" si="140">SUM(D337:D341)</f>
        <v>2510000</v>
      </c>
      <c r="E344" s="251">
        <f t="shared" si="140"/>
        <v>2310000</v>
      </c>
      <c r="F344" s="251">
        <f t="shared" si="140"/>
        <v>1995200</v>
      </c>
      <c r="G344" s="251">
        <f t="shared" si="140"/>
        <v>3171336</v>
      </c>
      <c r="H344" s="251">
        <f t="shared" si="140"/>
        <v>2506000</v>
      </c>
      <c r="I344" s="251">
        <f t="shared" si="140"/>
        <v>2506000</v>
      </c>
      <c r="K344" s="251">
        <f t="shared" ref="K344:L344" si="141">SUM(K337:K341)</f>
        <v>0</v>
      </c>
      <c r="L344" s="251">
        <f t="shared" si="141"/>
        <v>0</v>
      </c>
      <c r="M344" s="337"/>
    </row>
    <row r="345" spans="1:13" s="28" customFormat="1" ht="12.75" customHeight="1" x14ac:dyDescent="0.2">
      <c r="A345" s="140"/>
      <c r="B345" s="140"/>
      <c r="C345" s="148"/>
      <c r="D345" s="142"/>
      <c r="E345" s="142"/>
      <c r="F345" s="142"/>
      <c r="G345" s="142"/>
      <c r="H345" s="142"/>
      <c r="I345" s="142"/>
      <c r="K345" s="231"/>
      <c r="L345" s="231"/>
      <c r="M345" s="337"/>
    </row>
    <row r="346" spans="1:13" s="28" customFormat="1" ht="12.75" customHeight="1" x14ac:dyDescent="0.2">
      <c r="A346" s="140"/>
      <c r="B346" s="140"/>
      <c r="C346" s="148"/>
      <c r="D346" s="142"/>
      <c r="E346" s="142"/>
      <c r="F346" s="142"/>
      <c r="G346" s="142"/>
      <c r="H346" s="142"/>
      <c r="I346" s="142"/>
      <c r="K346" s="231"/>
      <c r="L346" s="231"/>
      <c r="M346" s="337"/>
    </row>
    <row r="347" spans="1:13" s="28" customFormat="1" ht="12.75" customHeight="1" x14ac:dyDescent="0.2">
      <c r="A347" s="79"/>
      <c r="B347" s="79"/>
      <c r="C347" s="489" t="s">
        <v>418</v>
      </c>
      <c r="D347" s="80" t="s">
        <v>174</v>
      </c>
      <c r="E347" s="79" t="s">
        <v>174</v>
      </c>
      <c r="F347" s="114" t="s">
        <v>93</v>
      </c>
      <c r="G347" s="79" t="s">
        <v>173</v>
      </c>
      <c r="H347" s="116" t="s">
        <v>473</v>
      </c>
      <c r="I347" s="116" t="s">
        <v>474</v>
      </c>
      <c r="K347" s="478" t="s">
        <v>444</v>
      </c>
      <c r="L347" s="479"/>
      <c r="M347" s="337"/>
    </row>
    <row r="348" spans="1:13" s="28" customFormat="1" ht="12.75" customHeight="1" x14ac:dyDescent="0.2">
      <c r="A348" s="121"/>
      <c r="B348" s="121"/>
      <c r="C348" s="490"/>
      <c r="D348" s="122">
        <v>2019</v>
      </c>
      <c r="E348" s="121">
        <v>2020</v>
      </c>
      <c r="F348" s="123">
        <v>2021</v>
      </c>
      <c r="G348" s="121">
        <v>2021</v>
      </c>
      <c r="H348" s="119">
        <v>2022</v>
      </c>
      <c r="I348" s="119">
        <v>2022</v>
      </c>
      <c r="K348" s="309" t="s">
        <v>445</v>
      </c>
      <c r="L348" s="309" t="s">
        <v>446</v>
      </c>
      <c r="M348" s="337"/>
    </row>
    <row r="349" spans="1:13" s="12" customFormat="1" ht="12.75" customHeight="1" x14ac:dyDescent="0.2">
      <c r="A349" s="124"/>
      <c r="B349" s="124"/>
      <c r="C349" s="491"/>
      <c r="D349" s="283">
        <f t="shared" ref="D349:I349" si="142">D12+D18+D24+D31+D38+D203+D230+D238+D246+D253+D306+D325+D332+D344</f>
        <v>47827054.869999997</v>
      </c>
      <c r="E349" s="283">
        <f t="shared" si="142"/>
        <v>43499450.269999996</v>
      </c>
      <c r="F349" s="283">
        <f t="shared" si="142"/>
        <v>44495747.990000002</v>
      </c>
      <c r="G349" s="283">
        <f t="shared" si="142"/>
        <v>48911312.400000006</v>
      </c>
      <c r="H349" s="283">
        <f t="shared" si="142"/>
        <v>63879782.670000002</v>
      </c>
      <c r="I349" s="283">
        <f t="shared" si="142"/>
        <v>63879782.670000002</v>
      </c>
      <c r="K349" s="283">
        <f t="shared" ref="K349:L349" si="143">K12+K18+K24+K31+K38+K203+K230+K238+K246+K253+K306+K325+K332+K344</f>
        <v>0</v>
      </c>
      <c r="L349" s="283">
        <f t="shared" si="143"/>
        <v>0</v>
      </c>
      <c r="M349" s="336"/>
    </row>
    <row r="350" spans="1:13" s="12" customFormat="1" ht="12.75" customHeight="1" x14ac:dyDescent="0.2">
      <c r="A350" s="75"/>
      <c r="B350" s="75"/>
      <c r="D350" s="12" t="s">
        <v>0</v>
      </c>
      <c r="G350" s="167"/>
      <c r="H350" s="28"/>
      <c r="I350" s="28"/>
      <c r="K350" s="230"/>
      <c r="L350" s="230"/>
      <c r="M350" s="336"/>
    </row>
    <row r="351" spans="1:13" s="78" customFormat="1" ht="12.75" customHeight="1" x14ac:dyDescent="0.2">
      <c r="A351" s="137"/>
      <c r="B351" s="137"/>
      <c r="F351" s="142"/>
      <c r="G351" s="28" t="s">
        <v>0</v>
      </c>
      <c r="H351" s="28" t="s">
        <v>0</v>
      </c>
      <c r="I351" s="28"/>
      <c r="K351" s="329"/>
      <c r="L351" s="329"/>
      <c r="M351" s="339"/>
    </row>
    <row r="352" spans="1:13" s="105" customFormat="1" ht="12.75" customHeight="1" x14ac:dyDescent="0.2">
      <c r="A352" s="79"/>
      <c r="B352" s="79"/>
      <c r="C352" s="489" t="s">
        <v>419</v>
      </c>
      <c r="D352" s="80" t="s">
        <v>174</v>
      </c>
      <c r="E352" s="79" t="s">
        <v>174</v>
      </c>
      <c r="F352" s="79" t="s">
        <v>93</v>
      </c>
      <c r="G352" s="79" t="s">
        <v>173</v>
      </c>
      <c r="H352" s="116" t="s">
        <v>473</v>
      </c>
      <c r="I352" s="116" t="s">
        <v>474</v>
      </c>
      <c r="K352" s="478" t="s">
        <v>444</v>
      </c>
      <c r="L352" s="479"/>
      <c r="M352" s="341"/>
    </row>
    <row r="353" spans="1:13" s="105" customFormat="1" ht="12.75" customHeight="1" x14ac:dyDescent="0.2">
      <c r="A353" s="121"/>
      <c r="B353" s="121"/>
      <c r="C353" s="490"/>
      <c r="D353" s="122">
        <v>2019</v>
      </c>
      <c r="E353" s="121">
        <v>2020</v>
      </c>
      <c r="F353" s="82">
        <v>2021</v>
      </c>
      <c r="G353" s="121">
        <v>2021</v>
      </c>
      <c r="H353" s="119">
        <v>2022</v>
      </c>
      <c r="I353" s="119">
        <v>2022</v>
      </c>
      <c r="K353" s="309" t="s">
        <v>445</v>
      </c>
      <c r="L353" s="309" t="s">
        <v>446</v>
      </c>
      <c r="M353" s="341"/>
    </row>
    <row r="354" spans="1:13" s="105" customFormat="1" ht="12.75" customHeight="1" x14ac:dyDescent="0.2">
      <c r="A354" s="124"/>
      <c r="B354" s="124"/>
      <c r="C354" s="491"/>
      <c r="D354" s="282">
        <f>D349-D344</f>
        <v>45317054.869999997</v>
      </c>
      <c r="E354" s="282">
        <f t="shared" ref="E354:L354" si="144">E349-E344</f>
        <v>41189450.269999996</v>
      </c>
      <c r="F354" s="282">
        <f t="shared" si="144"/>
        <v>42500547.990000002</v>
      </c>
      <c r="G354" s="282">
        <f t="shared" si="144"/>
        <v>45739976.400000006</v>
      </c>
      <c r="H354" s="282">
        <f t="shared" si="144"/>
        <v>61373782.670000002</v>
      </c>
      <c r="I354" s="282">
        <f t="shared" si="144"/>
        <v>61373782.670000002</v>
      </c>
      <c r="K354" s="282">
        <f t="shared" si="144"/>
        <v>0</v>
      </c>
      <c r="L354" s="282">
        <f t="shared" si="144"/>
        <v>0</v>
      </c>
      <c r="M354" s="341"/>
    </row>
    <row r="355" spans="1:13" s="105" customFormat="1" ht="12.75" x14ac:dyDescent="0.2">
      <c r="A355" s="92"/>
      <c r="B355" s="92"/>
      <c r="F355" s="142"/>
      <c r="G355" s="28"/>
      <c r="H355" s="28"/>
      <c r="I355" s="28"/>
      <c r="K355" s="311"/>
      <c r="L355" s="311"/>
      <c r="M355" s="341"/>
    </row>
    <row r="356" spans="1:13" s="105" customFormat="1" ht="12.75" x14ac:dyDescent="0.2">
      <c r="A356" s="92"/>
      <c r="B356" s="92"/>
      <c r="F356" s="142"/>
      <c r="G356" s="28"/>
      <c r="H356" s="28"/>
      <c r="I356" s="28"/>
      <c r="K356" s="311"/>
      <c r="L356" s="311"/>
      <c r="M356" s="341"/>
    </row>
    <row r="357" spans="1:13" s="105" customFormat="1" ht="12.75" x14ac:dyDescent="0.2">
      <c r="A357" s="92"/>
      <c r="B357" s="92"/>
      <c r="F357" s="142"/>
      <c r="G357" s="28"/>
      <c r="H357" s="28"/>
      <c r="I357" s="28"/>
      <c r="K357" s="311"/>
      <c r="L357" s="311"/>
      <c r="M357" s="341"/>
    </row>
    <row r="358" spans="1:13" s="105" customFormat="1" ht="12.75" x14ac:dyDescent="0.2">
      <c r="A358" s="168" t="s">
        <v>342</v>
      </c>
      <c r="B358" s="92"/>
      <c r="F358" s="142"/>
      <c r="G358" s="28"/>
      <c r="H358" s="28"/>
      <c r="I358" s="28"/>
      <c r="K358" s="311"/>
      <c r="L358" s="311"/>
      <c r="M358" s="341"/>
    </row>
    <row r="359" spans="1:13" s="169" customFormat="1" ht="12.75" customHeight="1" x14ac:dyDescent="0.2">
      <c r="A359" s="502" t="s">
        <v>343</v>
      </c>
      <c r="B359" s="503"/>
      <c r="C359" s="506" t="s">
        <v>281</v>
      </c>
      <c r="D359" s="80" t="s">
        <v>174</v>
      </c>
      <c r="E359" s="79" t="s">
        <v>174</v>
      </c>
      <c r="F359" s="114" t="s">
        <v>93</v>
      </c>
      <c r="G359" s="79" t="s">
        <v>173</v>
      </c>
      <c r="H359" s="116" t="s">
        <v>473</v>
      </c>
      <c r="I359" s="116" t="s">
        <v>474</v>
      </c>
      <c r="K359" s="478" t="s">
        <v>444</v>
      </c>
      <c r="L359" s="479"/>
      <c r="M359" s="342"/>
    </row>
    <row r="360" spans="1:13" s="169" customFormat="1" ht="12.75" customHeight="1" x14ac:dyDescent="0.2">
      <c r="A360" s="504"/>
      <c r="B360" s="505"/>
      <c r="C360" s="505"/>
      <c r="D360" s="83">
        <v>2019</v>
      </c>
      <c r="E360" s="82">
        <v>2020</v>
      </c>
      <c r="F360" s="117">
        <v>2021</v>
      </c>
      <c r="G360" s="82">
        <v>2021</v>
      </c>
      <c r="H360" s="119">
        <v>2022</v>
      </c>
      <c r="I360" s="119">
        <v>2022</v>
      </c>
      <c r="K360" s="309" t="s">
        <v>445</v>
      </c>
      <c r="L360" s="309" t="s">
        <v>446</v>
      </c>
      <c r="M360" s="342"/>
    </row>
    <row r="361" spans="1:13" s="170" customFormat="1" ht="12.75" customHeight="1" x14ac:dyDescent="0.25">
      <c r="A361" s="498" t="s">
        <v>3</v>
      </c>
      <c r="B361" s="499"/>
      <c r="C361" s="176" t="s">
        <v>426</v>
      </c>
      <c r="D361" s="313">
        <f>Příjmy!D180</f>
        <v>83481903.390000001</v>
      </c>
      <c r="E361" s="313">
        <f>Příjmy!E180</f>
        <v>77357616.020000011</v>
      </c>
      <c r="F361" s="313">
        <f>Příjmy!F180</f>
        <v>77775300</v>
      </c>
      <c r="G361" s="313">
        <f>Příjmy!G180</f>
        <v>86884473.939999998</v>
      </c>
      <c r="H361" s="314">
        <f>Příjmy!H180</f>
        <v>90650706</v>
      </c>
      <c r="I361" s="314">
        <f>Příjmy!I180</f>
        <v>90650706</v>
      </c>
      <c r="K361" s="313">
        <f>Příjmy!K180</f>
        <v>0</v>
      </c>
      <c r="L361" s="313">
        <f>Příjmy!L180</f>
        <v>0</v>
      </c>
      <c r="M361" s="343"/>
    </row>
    <row r="362" spans="1:13" s="170" customFormat="1" ht="12.75" customHeight="1" x14ac:dyDescent="0.25">
      <c r="A362" s="498" t="s">
        <v>3</v>
      </c>
      <c r="B362" s="499"/>
      <c r="C362" s="176" t="s">
        <v>427</v>
      </c>
      <c r="D362" s="313">
        <f>Příjmy!D184</f>
        <v>80971903.390000001</v>
      </c>
      <c r="E362" s="313">
        <f>Příjmy!E184</f>
        <v>75047616.020000011</v>
      </c>
      <c r="F362" s="313">
        <f>Příjmy!F184</f>
        <v>75780100</v>
      </c>
      <c r="G362" s="64">
        <f>Příjmy!G184</f>
        <v>83713137.939999998</v>
      </c>
      <c r="H362" s="314">
        <f>Příjmy!H184</f>
        <v>88144706</v>
      </c>
      <c r="I362" s="314">
        <f>Příjmy!I184</f>
        <v>88144706</v>
      </c>
      <c r="K362" s="64">
        <f>Příjmy!K184</f>
        <v>0</v>
      </c>
      <c r="L362" s="64">
        <f>Příjmy!L184</f>
        <v>0</v>
      </c>
      <c r="M362" s="343"/>
    </row>
    <row r="363" spans="1:13" s="170" customFormat="1" ht="12.75" customHeight="1" x14ac:dyDescent="0.25">
      <c r="A363" s="498" t="s">
        <v>420</v>
      </c>
      <c r="B363" s="499"/>
      <c r="C363" s="176" t="s">
        <v>421</v>
      </c>
      <c r="D363" s="313">
        <f>D349</f>
        <v>47827054.869999997</v>
      </c>
      <c r="E363" s="313">
        <f t="shared" ref="E363:H363" si="145">E349</f>
        <v>43499450.269999996</v>
      </c>
      <c r="F363" s="313">
        <f t="shared" si="145"/>
        <v>44495747.990000002</v>
      </c>
      <c r="G363" s="64">
        <f t="shared" si="145"/>
        <v>48911312.400000006</v>
      </c>
      <c r="H363" s="314">
        <f t="shared" si="145"/>
        <v>63879782.670000002</v>
      </c>
      <c r="I363" s="314">
        <f t="shared" ref="I363" si="146">I349</f>
        <v>63879782.670000002</v>
      </c>
      <c r="K363" s="64">
        <f t="shared" ref="K363:L363" si="147">K349</f>
        <v>0</v>
      </c>
      <c r="L363" s="64">
        <f t="shared" si="147"/>
        <v>0</v>
      </c>
      <c r="M363" s="343"/>
    </row>
    <row r="364" spans="1:13" s="170" customFormat="1" ht="12.75" customHeight="1" x14ac:dyDescent="0.25">
      <c r="A364" s="498" t="s">
        <v>420</v>
      </c>
      <c r="B364" s="499"/>
      <c r="C364" s="176" t="s">
        <v>422</v>
      </c>
      <c r="D364" s="313">
        <f>D354</f>
        <v>45317054.869999997</v>
      </c>
      <c r="E364" s="313">
        <f t="shared" ref="E364:H364" si="148">E354</f>
        <v>41189450.269999996</v>
      </c>
      <c r="F364" s="313">
        <f t="shared" si="148"/>
        <v>42500547.990000002</v>
      </c>
      <c r="G364" s="64">
        <f t="shared" si="148"/>
        <v>45739976.400000006</v>
      </c>
      <c r="H364" s="314">
        <f t="shared" si="148"/>
        <v>61373782.670000002</v>
      </c>
      <c r="I364" s="314">
        <f t="shared" ref="I364" si="149">I354</f>
        <v>61373782.670000002</v>
      </c>
      <c r="K364" s="64">
        <f t="shared" ref="K364:L364" si="150">K354</f>
        <v>0</v>
      </c>
      <c r="L364" s="64">
        <f t="shared" si="150"/>
        <v>0</v>
      </c>
      <c r="M364" s="343"/>
    </row>
    <row r="365" spans="1:13" s="170" customFormat="1" ht="12.75" customHeight="1" x14ac:dyDescent="0.25">
      <c r="A365" s="498" t="s">
        <v>360</v>
      </c>
      <c r="B365" s="499"/>
      <c r="C365" s="1" t="s">
        <v>359</v>
      </c>
      <c r="D365" s="313">
        <f>'Kapitálové výdaje'!D157</f>
        <v>10230516.220000001</v>
      </c>
      <c r="E365" s="313">
        <f>'Kapitálové výdaje'!E157</f>
        <v>10577738.020000001</v>
      </c>
      <c r="F365" s="313">
        <f>'Kapitálové výdaje'!F157</f>
        <v>26605370.009999998</v>
      </c>
      <c r="G365" s="64">
        <f>'Kapitálové výdaje'!G157</f>
        <v>21164064.93</v>
      </c>
      <c r="H365" s="314">
        <f>'Kapitálové výdaje'!H157</f>
        <v>25261423</v>
      </c>
      <c r="I365" s="314">
        <f>'Kapitálové výdaje'!I157</f>
        <v>25261423</v>
      </c>
      <c r="K365" s="64">
        <f>'Kapitálové výdaje'!K157</f>
        <v>0</v>
      </c>
      <c r="L365" s="64">
        <f>'Kapitálové výdaje'!L157</f>
        <v>0</v>
      </c>
      <c r="M365" s="343"/>
    </row>
    <row r="366" spans="1:13" s="170" customFormat="1" ht="12.75" customHeight="1" x14ac:dyDescent="0.25">
      <c r="A366" s="498" t="s">
        <v>360</v>
      </c>
      <c r="B366" s="499"/>
      <c r="C366" s="1" t="s">
        <v>116</v>
      </c>
      <c r="D366" s="313">
        <f>'Kapitálové výdaje'!D158</f>
        <v>0</v>
      </c>
      <c r="E366" s="313">
        <f>'Kapitálové výdaje'!E158</f>
        <v>0</v>
      </c>
      <c r="F366" s="313">
        <f>'Kapitálové výdaje'!F158</f>
        <v>22044211</v>
      </c>
      <c r="G366" s="64">
        <f>'Kapitálové výdaje'!G158</f>
        <v>0</v>
      </c>
      <c r="H366" s="314">
        <f>'Kapitálové výdaje'!H158</f>
        <v>0</v>
      </c>
      <c r="I366" s="314">
        <f>'Kapitálové výdaje'!I158</f>
        <v>0</v>
      </c>
      <c r="K366" s="64">
        <f>'Kapitálové výdaje'!K158</f>
        <v>0</v>
      </c>
      <c r="L366" s="64">
        <f>'Kapitálové výdaje'!L158</f>
        <v>0</v>
      </c>
      <c r="M366" s="343"/>
    </row>
    <row r="367" spans="1:13" s="170" customFormat="1" ht="12.75" customHeight="1" x14ac:dyDescent="0.25">
      <c r="A367" s="498" t="s">
        <v>360</v>
      </c>
      <c r="B367" s="499"/>
      <c r="C367" s="1" t="s">
        <v>361</v>
      </c>
      <c r="D367" s="313">
        <f>'Kapitálové výdaje'!D159</f>
        <v>10230516.220000001</v>
      </c>
      <c r="E367" s="313">
        <f>'Kapitálové výdaje'!E159</f>
        <v>10577738.020000001</v>
      </c>
      <c r="F367" s="313">
        <f>'Kapitálové výdaje'!F159</f>
        <v>48649581.009999998</v>
      </c>
      <c r="G367" s="64">
        <f>'Kapitálové výdaje'!G159</f>
        <v>21164064.93</v>
      </c>
      <c r="H367" s="314">
        <f>'Kapitálové výdaje'!H159</f>
        <v>25261423</v>
      </c>
      <c r="I367" s="314">
        <f>'Kapitálové výdaje'!I159</f>
        <v>25261423</v>
      </c>
      <c r="K367" s="64">
        <f>'Kapitálové výdaje'!K159</f>
        <v>0</v>
      </c>
      <c r="L367" s="64">
        <f>'Kapitálové výdaje'!L159</f>
        <v>0</v>
      </c>
      <c r="M367" s="343"/>
    </row>
    <row r="368" spans="1:13" s="170" customFormat="1" ht="12.75" customHeight="1" x14ac:dyDescent="0.25">
      <c r="A368" s="498" t="s">
        <v>344</v>
      </c>
      <c r="B368" s="499"/>
      <c r="C368" s="1" t="s">
        <v>346</v>
      </c>
      <c r="D368" s="313">
        <f>'Vydané transfery neinvestiční'!E40</f>
        <v>21235905</v>
      </c>
      <c r="E368" s="313">
        <f>'Vydané transfery neinvestiční'!F40</f>
        <v>21371290.5</v>
      </c>
      <c r="F368" s="313">
        <f>'Vydané transfery neinvestiční'!G40</f>
        <v>19826250</v>
      </c>
      <c r="G368" s="64">
        <f>'Vydané transfery neinvestiční'!H40</f>
        <v>21479903.260000002</v>
      </c>
      <c r="H368" s="314">
        <f>'Vydané transfery neinvestiční'!I40</f>
        <v>22253000</v>
      </c>
      <c r="I368" s="314">
        <f>'Vydané transfery neinvestiční'!J40</f>
        <v>22253000</v>
      </c>
      <c r="K368" s="64">
        <f>'Vydané transfery neinvestiční'!L40</f>
        <v>0</v>
      </c>
      <c r="L368" s="64">
        <f>'Vydané transfery neinvestiční'!M40</f>
        <v>0</v>
      </c>
      <c r="M368" s="344"/>
    </row>
    <row r="369" spans="1:13" s="171" customFormat="1" ht="12.75" customHeight="1" x14ac:dyDescent="0.25">
      <c r="A369" s="507" t="s">
        <v>345</v>
      </c>
      <c r="B369" s="508"/>
      <c r="C369" s="8" t="s">
        <v>423</v>
      </c>
      <c r="D369" s="315">
        <f>D364+D368</f>
        <v>66552959.869999997</v>
      </c>
      <c r="E369" s="315">
        <f t="shared" ref="E369:H369" si="151">E364+E368</f>
        <v>62560740.769999996</v>
      </c>
      <c r="F369" s="315">
        <f t="shared" si="151"/>
        <v>62326797.990000002</v>
      </c>
      <c r="G369" s="66">
        <f>G364+G368</f>
        <v>67219879.660000011</v>
      </c>
      <c r="H369" s="316">
        <f t="shared" si="151"/>
        <v>83626782.670000002</v>
      </c>
      <c r="I369" s="316">
        <f t="shared" ref="I369" si="152">I364+I368</f>
        <v>83626782.670000002</v>
      </c>
      <c r="K369" s="66">
        <f t="shared" ref="K369:L369" si="153">K364+K368</f>
        <v>0</v>
      </c>
      <c r="L369" s="66">
        <f t="shared" si="153"/>
        <v>0</v>
      </c>
      <c r="M369" s="345"/>
    </row>
    <row r="370" spans="1:13" s="171" customFormat="1" ht="12.75" customHeight="1" x14ac:dyDescent="0.25">
      <c r="A370" s="507" t="s">
        <v>345</v>
      </c>
      <c r="B370" s="508"/>
      <c r="C370" s="8" t="s">
        <v>424</v>
      </c>
      <c r="D370" s="315">
        <f>D363+D367+D368</f>
        <v>79293476.090000004</v>
      </c>
      <c r="E370" s="315">
        <f t="shared" ref="E370:H370" si="154">E363+E367+E368</f>
        <v>75448478.789999992</v>
      </c>
      <c r="F370" s="315">
        <f t="shared" si="154"/>
        <v>112971579</v>
      </c>
      <c r="G370" s="66">
        <f>G363+G367+G368</f>
        <v>91555280.590000018</v>
      </c>
      <c r="H370" s="316">
        <f t="shared" si="154"/>
        <v>111394205.67</v>
      </c>
      <c r="I370" s="316">
        <f t="shared" ref="I370" si="155">I363+I367+I368</f>
        <v>111394205.67</v>
      </c>
      <c r="K370" s="66">
        <f t="shared" ref="K370:L370" si="156">K363+K367+K368</f>
        <v>0</v>
      </c>
      <c r="L370" s="66">
        <f t="shared" si="156"/>
        <v>0</v>
      </c>
      <c r="M370" s="345"/>
    </row>
    <row r="371" spans="1:13" s="171" customFormat="1" ht="12.75" customHeight="1" x14ac:dyDescent="0.25">
      <c r="A371" s="507" t="s">
        <v>345</v>
      </c>
      <c r="B371" s="508"/>
      <c r="C371" s="8" t="s">
        <v>425</v>
      </c>
      <c r="D371" s="315">
        <f>D364+D367+D368</f>
        <v>76783476.090000004</v>
      </c>
      <c r="E371" s="315">
        <f t="shared" ref="E371:H371" si="157">E364+E367+E368</f>
        <v>73138478.789999992</v>
      </c>
      <c r="F371" s="315">
        <f t="shared" si="157"/>
        <v>110976379</v>
      </c>
      <c r="G371" s="66">
        <f>G364+G367+G368</f>
        <v>88383944.590000004</v>
      </c>
      <c r="H371" s="316">
        <f t="shared" si="157"/>
        <v>108888205.67</v>
      </c>
      <c r="I371" s="316">
        <f t="shared" ref="I371" si="158">I364+I367+I368</f>
        <v>108888205.67</v>
      </c>
      <c r="K371" s="66">
        <f t="shared" ref="K371:L371" si="159">K364+K367+K368</f>
        <v>0</v>
      </c>
      <c r="L371" s="66">
        <f t="shared" si="159"/>
        <v>0</v>
      </c>
      <c r="M371" s="345"/>
    </row>
    <row r="372" spans="1:13" s="170" customFormat="1" ht="12.75" customHeight="1" x14ac:dyDescent="0.25">
      <c r="A372" s="498" t="s">
        <v>345</v>
      </c>
      <c r="B372" s="499"/>
      <c r="C372" s="8" t="s">
        <v>428</v>
      </c>
      <c r="D372" s="315">
        <f>D362</f>
        <v>80971903.390000001</v>
      </c>
      <c r="E372" s="315">
        <f t="shared" ref="E372:H372" si="160">E362</f>
        <v>75047616.020000011</v>
      </c>
      <c r="F372" s="315">
        <f t="shared" si="160"/>
        <v>75780100</v>
      </c>
      <c r="G372" s="66">
        <f t="shared" si="160"/>
        <v>83713137.939999998</v>
      </c>
      <c r="H372" s="316">
        <f t="shared" si="160"/>
        <v>88144706</v>
      </c>
      <c r="I372" s="316">
        <f t="shared" ref="I372" si="161">I362</f>
        <v>88144706</v>
      </c>
      <c r="K372" s="66">
        <f t="shared" ref="K372:L372" si="162">K362</f>
        <v>0</v>
      </c>
      <c r="L372" s="66">
        <f t="shared" si="162"/>
        <v>0</v>
      </c>
      <c r="M372" s="343"/>
    </row>
    <row r="373" spans="1:13" s="170" customFormat="1" ht="12.75" customHeight="1" x14ac:dyDescent="0.25">
      <c r="A373" s="500" t="s">
        <v>345</v>
      </c>
      <c r="B373" s="500"/>
      <c r="C373" s="27" t="s">
        <v>429</v>
      </c>
      <c r="D373" s="254">
        <f>D372-D371</f>
        <v>4188427.299999997</v>
      </c>
      <c r="E373" s="254">
        <f t="shared" ref="E373:H373" si="163">E372-E371</f>
        <v>1909137.2300000191</v>
      </c>
      <c r="F373" s="254">
        <f t="shared" si="163"/>
        <v>-35196279</v>
      </c>
      <c r="G373" s="254">
        <f>G372-G371</f>
        <v>-4670806.650000006</v>
      </c>
      <c r="H373" s="254">
        <f t="shared" si="163"/>
        <v>-20743499.670000002</v>
      </c>
      <c r="I373" s="254">
        <f t="shared" ref="I373" si="164">I372-I371</f>
        <v>-20743499.670000002</v>
      </c>
      <c r="K373" s="254">
        <f t="shared" ref="K373:L373" si="165">K372-K371</f>
        <v>0</v>
      </c>
      <c r="L373" s="254">
        <f t="shared" si="165"/>
        <v>0</v>
      </c>
      <c r="M373" s="343"/>
    </row>
    <row r="374" spans="1:13" s="170" customFormat="1" ht="12.75" customHeight="1" x14ac:dyDescent="0.25">
      <c r="A374" s="500" t="s">
        <v>136</v>
      </c>
      <c r="B374" s="500"/>
      <c r="C374" s="27" t="s">
        <v>337</v>
      </c>
      <c r="D374" s="254"/>
      <c r="E374" s="254"/>
      <c r="F374" s="254">
        <f>'Rozpočet 2022-položkově'!D295</f>
        <v>-35196279</v>
      </c>
      <c r="G374" s="254">
        <f>'Rozpočet 2022-položkově'!E295</f>
        <v>-4670806.650000006</v>
      </c>
      <c r="H374" s="254">
        <f>'Rozpočet 2022-položkově'!F295</f>
        <v>-20743499.670000002</v>
      </c>
      <c r="I374" s="254">
        <f>'Rozpočet 2022-položkově'!G295</f>
        <v>-20743499.670000002</v>
      </c>
      <c r="K374" s="254">
        <f>'Rozpočet 2022-položkově'!I295</f>
        <v>0</v>
      </c>
      <c r="L374" s="254">
        <f>'Rozpočet 2022-položkově'!J295</f>
        <v>0</v>
      </c>
      <c r="M374" s="343"/>
    </row>
    <row r="375" spans="1:13" s="170" customFormat="1" ht="12.75" customHeight="1" x14ac:dyDescent="0.25">
      <c r="A375" s="172"/>
      <c r="B375" s="172"/>
      <c r="K375" s="196"/>
      <c r="L375" s="196"/>
      <c r="M375" s="343"/>
    </row>
    <row r="376" spans="1:13" s="170" customFormat="1" ht="12.75" customHeight="1" x14ac:dyDescent="0.25">
      <c r="A376" s="172"/>
      <c r="B376" s="172"/>
      <c r="K376" s="196"/>
      <c r="L376" s="196"/>
      <c r="M376" s="343"/>
    </row>
    <row r="377" spans="1:13" x14ac:dyDescent="0.25">
      <c r="G377" s="215"/>
    </row>
    <row r="379" spans="1:13" x14ac:dyDescent="0.25">
      <c r="G379" s="215"/>
    </row>
  </sheetData>
  <sheetProtection algorithmName="SHA-512" hashValue="5tugdrJ5ikVw8qlQUX5dqBHftZ7zaoebSs/pSfIBmn2sjt/Nw4ZjcPWPcubeGUKyEuPutrtvqVXaNGgfMeaPsA==" saltValue="OloLKjwEmvHzqIXRdSUlyg==" spinCount="100000" sheet="1" objects="1" scenarios="1"/>
  <mergeCells count="144">
    <mergeCell ref="K210:L210"/>
    <mergeCell ref="K218:L218"/>
    <mergeCell ref="K224:L224"/>
    <mergeCell ref="K234:L234"/>
    <mergeCell ref="K242:L242"/>
    <mergeCell ref="K352:L352"/>
    <mergeCell ref="K359:L359"/>
    <mergeCell ref="K6:L6"/>
    <mergeCell ref="K14:L14"/>
    <mergeCell ref="K20:L20"/>
    <mergeCell ref="K26:L26"/>
    <mergeCell ref="K34:L34"/>
    <mergeCell ref="K57:L57"/>
    <mergeCell ref="K66:L66"/>
    <mergeCell ref="K80:L80"/>
    <mergeCell ref="K87:L87"/>
    <mergeCell ref="K93:L93"/>
    <mergeCell ref="K108:L108"/>
    <mergeCell ref="K116:L116"/>
    <mergeCell ref="K122:L122"/>
    <mergeCell ref="K131:L131"/>
    <mergeCell ref="K310:L310"/>
    <mergeCell ref="K327:L327"/>
    <mergeCell ref="K335:L335"/>
    <mergeCell ref="K342:L342"/>
    <mergeCell ref="K347:L347"/>
    <mergeCell ref="K232:L232"/>
    <mergeCell ref="K240:L240"/>
    <mergeCell ref="K248:L248"/>
    <mergeCell ref="K259:L259"/>
    <mergeCell ref="K270:L270"/>
    <mergeCell ref="K250:L250"/>
    <mergeCell ref="K261:L261"/>
    <mergeCell ref="K297:L297"/>
    <mergeCell ref="K302:L302"/>
    <mergeCell ref="K312:L312"/>
    <mergeCell ref="K329:L329"/>
    <mergeCell ref="K272:L272"/>
    <mergeCell ref="K277:L277"/>
    <mergeCell ref="K282:L282"/>
    <mergeCell ref="K287:L287"/>
    <mergeCell ref="K292:L292"/>
    <mergeCell ref="D57:I57"/>
    <mergeCell ref="D66:I66"/>
    <mergeCell ref="K4:L4"/>
    <mergeCell ref="K55:L55"/>
    <mergeCell ref="K106:L106"/>
    <mergeCell ref="K157:L157"/>
    <mergeCell ref="K208:L208"/>
    <mergeCell ref="K142:L142"/>
    <mergeCell ref="K148:L148"/>
    <mergeCell ref="K159:L159"/>
    <mergeCell ref="K165:L165"/>
    <mergeCell ref="K180:L180"/>
    <mergeCell ref="K186:L186"/>
    <mergeCell ref="K192:L192"/>
    <mergeCell ref="K198:L198"/>
    <mergeCell ref="B4:B5"/>
    <mergeCell ref="C4:C5"/>
    <mergeCell ref="B55:B56"/>
    <mergeCell ref="C55:C56"/>
    <mergeCell ref="D6:I6"/>
    <mergeCell ref="D14:I14"/>
    <mergeCell ref="D20:I20"/>
    <mergeCell ref="D26:I26"/>
    <mergeCell ref="D34:I34"/>
    <mergeCell ref="B240:B241"/>
    <mergeCell ref="C240:C241"/>
    <mergeCell ref="B259:B260"/>
    <mergeCell ref="C259:C260"/>
    <mergeCell ref="B248:B249"/>
    <mergeCell ref="C248:C249"/>
    <mergeCell ref="D250:I250"/>
    <mergeCell ref="D261:I261"/>
    <mergeCell ref="B106:B107"/>
    <mergeCell ref="C106:C107"/>
    <mergeCell ref="B157:B158"/>
    <mergeCell ref="C157:C158"/>
    <mergeCell ref="B208:B209"/>
    <mergeCell ref="C208:C209"/>
    <mergeCell ref="D159:I159"/>
    <mergeCell ref="D165:I165"/>
    <mergeCell ref="D148:I148"/>
    <mergeCell ref="B232:B233"/>
    <mergeCell ref="C232:C233"/>
    <mergeCell ref="A374:B374"/>
    <mergeCell ref="A359:B360"/>
    <mergeCell ref="C359:C360"/>
    <mergeCell ref="A365:B365"/>
    <mergeCell ref="A366:B366"/>
    <mergeCell ref="A367:B367"/>
    <mergeCell ref="A368:B368"/>
    <mergeCell ref="A370:B370"/>
    <mergeCell ref="A361:B361"/>
    <mergeCell ref="A362:B362"/>
    <mergeCell ref="A363:B363"/>
    <mergeCell ref="A364:B364"/>
    <mergeCell ref="A369:B369"/>
    <mergeCell ref="A371:B371"/>
    <mergeCell ref="C347:C349"/>
    <mergeCell ref="C335:C336"/>
    <mergeCell ref="C342:C344"/>
    <mergeCell ref="C352:C354"/>
    <mergeCell ref="B327:B328"/>
    <mergeCell ref="C327:C328"/>
    <mergeCell ref="A372:B372"/>
    <mergeCell ref="A373:B373"/>
    <mergeCell ref="B270:B271"/>
    <mergeCell ref="C270:C271"/>
    <mergeCell ref="B310:B311"/>
    <mergeCell ref="C310:C311"/>
    <mergeCell ref="D272:I272"/>
    <mergeCell ref="D277:I277"/>
    <mergeCell ref="D282:I282"/>
    <mergeCell ref="D287:I287"/>
    <mergeCell ref="D292:I292"/>
    <mergeCell ref="D297:I297"/>
    <mergeCell ref="D312:I312"/>
    <mergeCell ref="D329:I329"/>
    <mergeCell ref="D302:I302"/>
    <mergeCell ref="A2:I2"/>
    <mergeCell ref="A53:I53"/>
    <mergeCell ref="A104:I104"/>
    <mergeCell ref="A155:I155"/>
    <mergeCell ref="A206:I206"/>
    <mergeCell ref="A257:I257"/>
    <mergeCell ref="A308:I308"/>
    <mergeCell ref="D180:I180"/>
    <mergeCell ref="D186:I186"/>
    <mergeCell ref="D192:I192"/>
    <mergeCell ref="D198:I198"/>
    <mergeCell ref="D210:I210"/>
    <mergeCell ref="D218:I218"/>
    <mergeCell ref="D224:I224"/>
    <mergeCell ref="D234:I234"/>
    <mergeCell ref="D242:I242"/>
    <mergeCell ref="D80:I80"/>
    <mergeCell ref="D87:I87"/>
    <mergeCell ref="D93:I93"/>
    <mergeCell ref="D108:I108"/>
    <mergeCell ref="D116:I116"/>
    <mergeCell ref="D122:I122"/>
    <mergeCell ref="D131:I131"/>
    <mergeCell ref="D142:I142"/>
  </mergeCells>
  <pageMargins left="0" right="0" top="0.59055118110236227" bottom="0.59055118110236227" header="0.31496062992125984" footer="0.31496062992125984"/>
  <pageSetup paperSize="9" scale="80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L161"/>
  <sheetViews>
    <sheetView workbookViewId="0">
      <selection activeCell="M1" sqref="M1"/>
    </sheetView>
  </sheetViews>
  <sheetFormatPr defaultColWidth="9.140625" defaultRowHeight="15" x14ac:dyDescent="0.25"/>
  <cols>
    <col min="1" max="1" width="18.7109375" style="12" customWidth="1"/>
    <col min="2" max="2" width="7.85546875" style="177" customWidth="1"/>
    <col min="3" max="3" width="48.7109375" style="12" customWidth="1"/>
    <col min="4" max="9" width="12.7109375" style="178" customWidth="1"/>
    <col min="10" max="10" width="1.5703125" style="174" customWidth="1"/>
    <col min="11" max="12" width="12.7109375" style="196" customWidth="1"/>
    <col min="13" max="16384" width="9.140625" style="174"/>
  </cols>
  <sheetData>
    <row r="1" spans="1:12" s="12" customFormat="1" ht="12.75" customHeight="1" x14ac:dyDescent="0.2">
      <c r="A1" s="135" t="s">
        <v>189</v>
      </c>
      <c r="B1" s="177"/>
      <c r="D1" s="178"/>
      <c r="E1" s="178"/>
      <c r="F1" s="178"/>
      <c r="G1" s="178"/>
      <c r="K1" s="196"/>
      <c r="L1" s="178" t="s">
        <v>215</v>
      </c>
    </row>
    <row r="2" spans="1:12" s="12" customFormat="1" ht="12.75" customHeight="1" x14ac:dyDescent="0.2">
      <c r="A2" s="492" t="s">
        <v>347</v>
      </c>
      <c r="B2" s="493"/>
      <c r="C2" s="493"/>
      <c r="D2" s="493"/>
      <c r="E2" s="493"/>
      <c r="F2" s="493"/>
      <c r="G2" s="493"/>
      <c r="H2" s="493"/>
      <c r="I2" s="493"/>
      <c r="K2" s="196"/>
      <c r="L2" s="196"/>
    </row>
    <row r="3" spans="1:12" s="12" customFormat="1" ht="12.75" customHeight="1" x14ac:dyDescent="0.2">
      <c r="A3" s="179"/>
      <c r="B3" s="179"/>
      <c r="C3" s="179"/>
      <c r="D3" s="180"/>
      <c r="E3" s="180"/>
      <c r="F3" s="180"/>
      <c r="G3" s="180"/>
      <c r="H3" s="180"/>
      <c r="I3" s="180"/>
      <c r="K3" s="196"/>
      <c r="L3" s="196"/>
    </row>
    <row r="4" spans="1:12" s="12" customFormat="1" ht="12.75" customHeight="1" x14ac:dyDescent="0.2">
      <c r="A4" s="79" t="s">
        <v>86</v>
      </c>
      <c r="B4" s="496" t="s">
        <v>8</v>
      </c>
      <c r="C4" s="480" t="s">
        <v>348</v>
      </c>
      <c r="D4" s="80" t="s">
        <v>174</v>
      </c>
      <c r="E4" s="79" t="s">
        <v>174</v>
      </c>
      <c r="F4" s="114" t="s">
        <v>93</v>
      </c>
      <c r="G4" s="115" t="s">
        <v>173</v>
      </c>
      <c r="H4" s="115" t="s">
        <v>473</v>
      </c>
      <c r="I4" s="115" t="s">
        <v>474</v>
      </c>
      <c r="K4" s="478" t="s">
        <v>444</v>
      </c>
      <c r="L4" s="479"/>
    </row>
    <row r="5" spans="1:12" s="12" customFormat="1" ht="12.75" customHeight="1" x14ac:dyDescent="0.2">
      <c r="A5" s="82" t="s">
        <v>85</v>
      </c>
      <c r="B5" s="521"/>
      <c r="C5" s="522"/>
      <c r="D5" s="122">
        <v>2019</v>
      </c>
      <c r="E5" s="181">
        <v>2020</v>
      </c>
      <c r="F5" s="123">
        <v>2021</v>
      </c>
      <c r="G5" s="181">
        <v>2021</v>
      </c>
      <c r="H5" s="181">
        <v>2022</v>
      </c>
      <c r="I5" s="118">
        <v>2022</v>
      </c>
      <c r="K5" s="309" t="s">
        <v>445</v>
      </c>
      <c r="L5" s="309" t="s">
        <v>446</v>
      </c>
    </row>
    <row r="6" spans="1:12" s="12" customFormat="1" ht="12.75" customHeight="1" x14ac:dyDescent="0.25">
      <c r="A6" s="104"/>
      <c r="B6" s="182"/>
      <c r="C6" s="97" t="s">
        <v>104</v>
      </c>
      <c r="D6" s="514"/>
      <c r="E6" s="515"/>
      <c r="F6" s="515"/>
      <c r="G6" s="515"/>
      <c r="H6" s="515"/>
      <c r="I6" s="516"/>
      <c r="K6" s="477"/>
      <c r="L6" s="513"/>
    </row>
    <row r="7" spans="1:12" ht="12.75" customHeight="1" x14ac:dyDescent="0.25">
      <c r="A7" s="11" t="s">
        <v>0</v>
      </c>
      <c r="B7" s="419"/>
      <c r="C7" s="10" t="s">
        <v>135</v>
      </c>
      <c r="D7" s="427"/>
      <c r="E7" s="427"/>
      <c r="F7" s="428">
        <v>2556642.0099999998</v>
      </c>
      <c r="G7" s="428"/>
      <c r="H7" s="429"/>
      <c r="I7" s="263">
        <f>H7</f>
        <v>0</v>
      </c>
      <c r="K7" s="220"/>
      <c r="L7" s="220"/>
    </row>
    <row r="8" spans="1:12" ht="12.75" customHeight="1" x14ac:dyDescent="0.25">
      <c r="A8" s="11"/>
      <c r="B8" s="419"/>
      <c r="C8" s="10"/>
      <c r="D8" s="418"/>
      <c r="E8" s="418"/>
      <c r="F8" s="252" t="s">
        <v>0</v>
      </c>
      <c r="G8" s="252"/>
      <c r="H8" s="253"/>
      <c r="I8" s="263">
        <f>H8</f>
        <v>0</v>
      </c>
      <c r="K8" s="220"/>
      <c r="L8" s="220"/>
    </row>
    <row r="9" spans="1:12" ht="12.75" customHeight="1" x14ac:dyDescent="0.25">
      <c r="A9" s="350">
        <v>3639</v>
      </c>
      <c r="B9" s="351">
        <v>999</v>
      </c>
      <c r="C9" s="352" t="s">
        <v>64</v>
      </c>
      <c r="D9" s="353">
        <f t="shared" ref="D9:E9" si="0">SUM(D7:D8)</f>
        <v>0</v>
      </c>
      <c r="E9" s="353">
        <f t="shared" si="0"/>
        <v>0</v>
      </c>
      <c r="F9" s="353">
        <f>SUM(F7:F8)</f>
        <v>2556642.0099999998</v>
      </c>
      <c r="G9" s="353">
        <f t="shared" ref="G9:L9" si="1">SUM(G7:G8)</f>
        <v>0</v>
      </c>
      <c r="H9" s="353">
        <f t="shared" si="1"/>
        <v>0</v>
      </c>
      <c r="I9" s="353">
        <f t="shared" si="1"/>
        <v>0</v>
      </c>
      <c r="K9" s="353">
        <f t="shared" si="1"/>
        <v>0</v>
      </c>
      <c r="L9" s="353">
        <f t="shared" si="1"/>
        <v>0</v>
      </c>
    </row>
    <row r="10" spans="1:12" s="183" customFormat="1" ht="12.75" customHeight="1" x14ac:dyDescent="0.25">
      <c r="A10" s="104"/>
      <c r="B10" s="182"/>
      <c r="C10" s="97" t="s">
        <v>116</v>
      </c>
      <c r="D10" s="514"/>
      <c r="E10" s="515"/>
      <c r="F10" s="515"/>
      <c r="G10" s="515"/>
      <c r="H10" s="515"/>
      <c r="I10" s="516"/>
      <c r="K10" s="477"/>
      <c r="L10" s="513"/>
    </row>
    <row r="11" spans="1:12" s="183" customFormat="1" ht="12.75" customHeight="1" x14ac:dyDescent="0.25">
      <c r="A11" s="11" t="s">
        <v>0</v>
      </c>
      <c r="B11" s="419"/>
      <c r="C11" s="24" t="s">
        <v>116</v>
      </c>
      <c r="D11" s="418"/>
      <c r="E11" s="418"/>
      <c r="F11" s="252">
        <v>22044211</v>
      </c>
      <c r="G11" s="252"/>
      <c r="H11" s="253"/>
      <c r="I11" s="263">
        <f t="shared" ref="I11:I12" si="2">H11</f>
        <v>0</v>
      </c>
      <c r="K11" s="222"/>
      <c r="L11" s="222"/>
    </row>
    <row r="12" spans="1:12" s="183" customFormat="1" ht="12.75" customHeight="1" x14ac:dyDescent="0.25">
      <c r="A12" s="11"/>
      <c r="B12" s="419"/>
      <c r="C12" s="24"/>
      <c r="D12" s="418"/>
      <c r="E12" s="418"/>
      <c r="F12" s="252"/>
      <c r="G12" s="252"/>
      <c r="H12" s="253"/>
      <c r="I12" s="263">
        <f t="shared" si="2"/>
        <v>0</v>
      </c>
      <c r="K12" s="222"/>
      <c r="L12" s="222"/>
    </row>
    <row r="13" spans="1:12" s="183" customFormat="1" ht="12.75" customHeight="1" x14ac:dyDescent="0.25">
      <c r="A13" s="350">
        <v>3639</v>
      </c>
      <c r="B13" s="351"/>
      <c r="C13" s="352" t="s">
        <v>277</v>
      </c>
      <c r="D13" s="353">
        <f t="shared" ref="D13:E13" si="3">SUM(D11:D12)</f>
        <v>0</v>
      </c>
      <c r="E13" s="353">
        <f t="shared" si="3"/>
        <v>0</v>
      </c>
      <c r="F13" s="353">
        <f>SUM(F11:F12)</f>
        <v>22044211</v>
      </c>
      <c r="G13" s="353">
        <f t="shared" ref="G13:L13" si="4">SUM(G11:G12)</f>
        <v>0</v>
      </c>
      <c r="H13" s="353">
        <f t="shared" si="4"/>
        <v>0</v>
      </c>
      <c r="I13" s="430"/>
      <c r="K13" s="353">
        <f t="shared" si="4"/>
        <v>0</v>
      </c>
      <c r="L13" s="353">
        <f t="shared" si="4"/>
        <v>0</v>
      </c>
    </row>
    <row r="14" spans="1:12" s="183" customFormat="1" ht="12.75" customHeight="1" x14ac:dyDescent="0.25">
      <c r="A14" s="354"/>
      <c r="B14" s="354"/>
      <c r="C14" s="518" t="s">
        <v>349</v>
      </c>
      <c r="D14" s="80" t="s">
        <v>174</v>
      </c>
      <c r="E14" s="79" t="s">
        <v>174</v>
      </c>
      <c r="F14" s="114" t="s">
        <v>93</v>
      </c>
      <c r="G14" s="115" t="s">
        <v>173</v>
      </c>
      <c r="H14" s="115" t="s">
        <v>473</v>
      </c>
      <c r="I14" s="115" t="s">
        <v>474</v>
      </c>
      <c r="K14" s="478" t="s">
        <v>444</v>
      </c>
      <c r="L14" s="479"/>
    </row>
    <row r="15" spans="1:12" s="183" customFormat="1" ht="12.75" customHeight="1" x14ac:dyDescent="0.25">
      <c r="A15" s="355"/>
      <c r="B15" s="355"/>
      <c r="C15" s="519"/>
      <c r="D15" s="122">
        <v>2019</v>
      </c>
      <c r="E15" s="181">
        <v>2020</v>
      </c>
      <c r="F15" s="123">
        <v>2021</v>
      </c>
      <c r="G15" s="181">
        <v>2021</v>
      </c>
      <c r="H15" s="181">
        <v>2022</v>
      </c>
      <c r="I15" s="118">
        <v>2022</v>
      </c>
      <c r="K15" s="309" t="s">
        <v>445</v>
      </c>
      <c r="L15" s="309" t="s">
        <v>446</v>
      </c>
    </row>
    <row r="16" spans="1:12" s="183" customFormat="1" ht="12.75" customHeight="1" x14ac:dyDescent="0.25">
      <c r="A16" s="356"/>
      <c r="B16" s="356"/>
      <c r="C16" s="520"/>
      <c r="D16" s="271">
        <f t="shared" ref="D16:I16" si="5">D9+D13</f>
        <v>0</v>
      </c>
      <c r="E16" s="271">
        <f t="shared" si="5"/>
        <v>0</v>
      </c>
      <c r="F16" s="271">
        <f t="shared" si="5"/>
        <v>24600853.009999998</v>
      </c>
      <c r="G16" s="271">
        <f t="shared" si="5"/>
        <v>0</v>
      </c>
      <c r="H16" s="271">
        <f t="shared" si="5"/>
        <v>0</v>
      </c>
      <c r="I16" s="271">
        <f t="shared" si="5"/>
        <v>0</v>
      </c>
      <c r="K16" s="271">
        <f t="shared" ref="K16:L16" si="6">K9+K13</f>
        <v>0</v>
      </c>
      <c r="L16" s="271">
        <f t="shared" si="6"/>
        <v>0</v>
      </c>
    </row>
    <row r="17" spans="1:12" s="183" customFormat="1" ht="12.75" customHeight="1" x14ac:dyDescent="0.25">
      <c r="A17" s="126"/>
      <c r="B17" s="184"/>
      <c r="C17" s="107"/>
      <c r="D17" s="185"/>
      <c r="E17" s="185"/>
      <c r="F17" s="185"/>
      <c r="G17" s="185"/>
      <c r="H17" s="185"/>
      <c r="I17" s="185"/>
      <c r="K17" s="231"/>
      <c r="L17" s="231"/>
    </row>
    <row r="18" spans="1:12" s="183" customFormat="1" ht="12.75" customHeight="1" x14ac:dyDescent="0.25">
      <c r="A18" s="79" t="s">
        <v>86</v>
      </c>
      <c r="B18" s="496" t="s">
        <v>8</v>
      </c>
      <c r="C18" s="480" t="s">
        <v>350</v>
      </c>
      <c r="D18" s="80" t="s">
        <v>174</v>
      </c>
      <c r="E18" s="79" t="s">
        <v>174</v>
      </c>
      <c r="F18" s="114" t="s">
        <v>93</v>
      </c>
      <c r="G18" s="115" t="s">
        <v>173</v>
      </c>
      <c r="H18" s="115" t="s">
        <v>473</v>
      </c>
      <c r="I18" s="115" t="s">
        <v>474</v>
      </c>
      <c r="K18" s="478" t="s">
        <v>444</v>
      </c>
      <c r="L18" s="479"/>
    </row>
    <row r="19" spans="1:12" s="183" customFormat="1" ht="12.75" customHeight="1" x14ac:dyDescent="0.25">
      <c r="A19" s="82" t="s">
        <v>85</v>
      </c>
      <c r="B19" s="517"/>
      <c r="C19" s="522"/>
      <c r="D19" s="122">
        <v>2019</v>
      </c>
      <c r="E19" s="181">
        <v>2020</v>
      </c>
      <c r="F19" s="123">
        <v>2021</v>
      </c>
      <c r="G19" s="181">
        <v>2021</v>
      </c>
      <c r="H19" s="181">
        <v>2022</v>
      </c>
      <c r="I19" s="118">
        <v>2022</v>
      </c>
      <c r="K19" s="412" t="s">
        <v>445</v>
      </c>
      <c r="L19" s="412" t="s">
        <v>446</v>
      </c>
    </row>
    <row r="20" spans="1:12" s="183" customFormat="1" ht="12.75" customHeight="1" x14ac:dyDescent="0.25">
      <c r="A20" s="104"/>
      <c r="B20" s="182"/>
      <c r="C20" s="97" t="s">
        <v>262</v>
      </c>
      <c r="D20" s="514"/>
      <c r="E20" s="515"/>
      <c r="F20" s="515"/>
      <c r="G20" s="515"/>
      <c r="H20" s="515"/>
      <c r="I20" s="516"/>
      <c r="K20" s="477"/>
      <c r="L20" s="513"/>
    </row>
    <row r="21" spans="1:12" s="183" customFormat="1" ht="12.75" customHeight="1" x14ac:dyDescent="0.25">
      <c r="A21" s="104"/>
      <c r="B21" s="182"/>
      <c r="C21" s="186" t="s">
        <v>120</v>
      </c>
      <c r="D21" s="418">
        <v>300000</v>
      </c>
      <c r="E21" s="418">
        <v>300000</v>
      </c>
      <c r="F21" s="418">
        <v>300000</v>
      </c>
      <c r="G21" s="418">
        <v>300000</v>
      </c>
      <c r="H21" s="253"/>
      <c r="I21" s="263">
        <f t="shared" ref="I21:I24" si="7">H21</f>
        <v>0</v>
      </c>
      <c r="K21" s="222"/>
      <c r="L21" s="222"/>
    </row>
    <row r="22" spans="1:12" s="183" customFormat="1" ht="12.75" customHeight="1" x14ac:dyDescent="0.25">
      <c r="A22" s="11" t="s">
        <v>0</v>
      </c>
      <c r="B22" s="419"/>
      <c r="C22" s="186" t="s">
        <v>263</v>
      </c>
      <c r="D22" s="418"/>
      <c r="E22" s="418"/>
      <c r="F22" s="252"/>
      <c r="G22" s="252"/>
      <c r="H22" s="253"/>
      <c r="I22" s="263">
        <f t="shared" si="7"/>
        <v>0</v>
      </c>
      <c r="K22" s="222"/>
      <c r="L22" s="222"/>
    </row>
    <row r="23" spans="1:12" s="183" customFormat="1" ht="12.75" customHeight="1" x14ac:dyDescent="0.25">
      <c r="A23" s="11"/>
      <c r="B23" s="419"/>
      <c r="C23" s="187"/>
      <c r="D23" s="418"/>
      <c r="E23" s="418"/>
      <c r="F23" s="252"/>
      <c r="G23" s="252"/>
      <c r="H23" s="253"/>
      <c r="I23" s="263">
        <f t="shared" si="7"/>
        <v>0</v>
      </c>
      <c r="K23" s="222"/>
      <c r="L23" s="222"/>
    </row>
    <row r="24" spans="1:12" s="183" customFormat="1" ht="12.75" customHeight="1" x14ac:dyDescent="0.25">
      <c r="A24" s="11"/>
      <c r="B24" s="419"/>
      <c r="C24" s="186"/>
      <c r="D24" s="418"/>
      <c r="E24" s="418"/>
      <c r="F24" s="252"/>
      <c r="G24" s="252"/>
      <c r="H24" s="253"/>
      <c r="I24" s="263">
        <f t="shared" si="7"/>
        <v>0</v>
      </c>
      <c r="K24" s="222"/>
      <c r="L24" s="222"/>
    </row>
    <row r="25" spans="1:12" s="183" customFormat="1" ht="12.75" customHeight="1" x14ac:dyDescent="0.25">
      <c r="A25" s="350">
        <v>3141</v>
      </c>
      <c r="B25" s="351">
        <v>312</v>
      </c>
      <c r="C25" s="352" t="s">
        <v>264</v>
      </c>
      <c r="D25" s="353">
        <f t="shared" ref="D25:E25" si="8">SUM(D21:D24)</f>
        <v>300000</v>
      </c>
      <c r="E25" s="353">
        <f t="shared" si="8"/>
        <v>300000</v>
      </c>
      <c r="F25" s="353">
        <f>SUM(F21:F24)</f>
        <v>300000</v>
      </c>
      <c r="G25" s="353">
        <f t="shared" ref="G25:L25" si="9">SUM(G21:G24)</f>
        <v>300000</v>
      </c>
      <c r="H25" s="353">
        <f t="shared" si="9"/>
        <v>0</v>
      </c>
      <c r="I25" s="353">
        <f t="shared" si="9"/>
        <v>0</v>
      </c>
      <c r="K25" s="353">
        <f t="shared" si="9"/>
        <v>0</v>
      </c>
      <c r="L25" s="353">
        <f t="shared" si="9"/>
        <v>0</v>
      </c>
    </row>
    <row r="26" spans="1:12" s="183" customFormat="1" ht="12.75" customHeight="1" x14ac:dyDescent="0.25">
      <c r="A26" s="431"/>
      <c r="B26" s="184"/>
      <c r="C26" s="107"/>
      <c r="D26" s="255"/>
      <c r="E26" s="255"/>
      <c r="F26" s="255"/>
      <c r="G26" s="255"/>
      <c r="H26" s="255"/>
      <c r="I26" s="432"/>
      <c r="K26" s="324"/>
      <c r="L26" s="321"/>
    </row>
    <row r="27" spans="1:12" s="183" customFormat="1" ht="12.75" customHeight="1" x14ac:dyDescent="0.25">
      <c r="A27" s="104"/>
      <c r="B27" s="182"/>
      <c r="C27" s="97" t="s">
        <v>265</v>
      </c>
      <c r="D27" s="514"/>
      <c r="E27" s="515"/>
      <c r="F27" s="515"/>
      <c r="G27" s="515"/>
      <c r="H27" s="515"/>
      <c r="I27" s="516"/>
      <c r="K27" s="477"/>
      <c r="L27" s="513"/>
    </row>
    <row r="28" spans="1:12" s="183" customFormat="1" ht="12.75" customHeight="1" x14ac:dyDescent="0.25">
      <c r="A28" s="104"/>
      <c r="B28" s="182"/>
      <c r="C28" s="186" t="s">
        <v>133</v>
      </c>
      <c r="D28" s="415"/>
      <c r="E28" s="418"/>
      <c r="F28" s="418">
        <v>700000</v>
      </c>
      <c r="G28" s="418">
        <v>700000</v>
      </c>
      <c r="H28" s="253"/>
      <c r="I28" s="263">
        <f t="shared" ref="I28:I31" si="10">H28</f>
        <v>0</v>
      </c>
      <c r="K28" s="222"/>
      <c r="L28" s="222"/>
    </row>
    <row r="29" spans="1:12" s="183" customFormat="1" ht="12.75" customHeight="1" x14ac:dyDescent="0.25">
      <c r="A29" s="11" t="s">
        <v>0</v>
      </c>
      <c r="B29" s="419"/>
      <c r="C29" s="186" t="s">
        <v>134</v>
      </c>
      <c r="D29" s="418"/>
      <c r="E29" s="418"/>
      <c r="F29" s="252">
        <v>193600</v>
      </c>
      <c r="G29" s="252">
        <v>193600</v>
      </c>
      <c r="H29" s="253"/>
      <c r="I29" s="263">
        <f t="shared" si="10"/>
        <v>0</v>
      </c>
      <c r="K29" s="222"/>
      <c r="L29" s="222"/>
    </row>
    <row r="30" spans="1:12" s="183" customFormat="1" ht="12.75" customHeight="1" x14ac:dyDescent="0.25">
      <c r="A30" s="11"/>
      <c r="B30" s="419"/>
      <c r="C30" s="186" t="s">
        <v>390</v>
      </c>
      <c r="D30" s="418"/>
      <c r="E30" s="418"/>
      <c r="F30" s="252"/>
      <c r="G30" s="252">
        <v>1416111</v>
      </c>
      <c r="H30" s="253"/>
      <c r="I30" s="263">
        <f t="shared" si="10"/>
        <v>0</v>
      </c>
      <c r="K30" s="222"/>
      <c r="L30" s="222"/>
    </row>
    <row r="31" spans="1:12" s="183" customFormat="1" ht="12.75" customHeight="1" x14ac:dyDescent="0.25">
      <c r="A31" s="11"/>
      <c r="B31" s="419"/>
      <c r="C31" s="186"/>
      <c r="D31" s="418"/>
      <c r="E31" s="418"/>
      <c r="F31" s="252"/>
      <c r="G31" s="252"/>
      <c r="H31" s="253"/>
      <c r="I31" s="263">
        <f t="shared" si="10"/>
        <v>0</v>
      </c>
      <c r="K31" s="222"/>
      <c r="L31" s="222"/>
    </row>
    <row r="32" spans="1:12" s="183" customFormat="1" ht="12.75" customHeight="1" x14ac:dyDescent="0.25">
      <c r="A32" s="350">
        <v>3113</v>
      </c>
      <c r="B32" s="351">
        <v>300</v>
      </c>
      <c r="C32" s="352" t="s">
        <v>266</v>
      </c>
      <c r="D32" s="353">
        <f t="shared" ref="D32" si="11">SUM(D28:D31)</f>
        <v>0</v>
      </c>
      <c r="E32" s="353">
        <f t="shared" ref="E32" si="12">SUM(E28:E31)</f>
        <v>0</v>
      </c>
      <c r="F32" s="353">
        <f>SUM(F28:F31)</f>
        <v>893600</v>
      </c>
      <c r="G32" s="353">
        <f t="shared" ref="G32" si="13">SUM(G28:G31)</f>
        <v>2309711</v>
      </c>
      <c r="H32" s="353">
        <f t="shared" ref="H32:I32" si="14">SUM(H28:H31)</f>
        <v>0</v>
      </c>
      <c r="I32" s="353">
        <f t="shared" si="14"/>
        <v>0</v>
      </c>
      <c r="K32" s="353">
        <f t="shared" ref="K32:L32" si="15">SUM(K28:K31)</f>
        <v>0</v>
      </c>
      <c r="L32" s="353">
        <f t="shared" si="15"/>
        <v>0</v>
      </c>
    </row>
    <row r="33" spans="1:12" s="183" customFormat="1" ht="12.75" customHeight="1" x14ac:dyDescent="0.25">
      <c r="A33" s="431"/>
      <c r="B33" s="184"/>
      <c r="C33" s="107"/>
      <c r="D33" s="255"/>
      <c r="E33" s="255"/>
      <c r="F33" s="255"/>
      <c r="G33" s="255"/>
      <c r="H33" s="255"/>
      <c r="I33" s="432"/>
      <c r="K33" s="324"/>
      <c r="L33" s="321"/>
    </row>
    <row r="34" spans="1:12" s="183" customFormat="1" ht="12.75" customHeight="1" x14ac:dyDescent="0.25">
      <c r="A34" s="104"/>
      <c r="B34" s="182"/>
      <c r="C34" s="97" t="s">
        <v>267</v>
      </c>
      <c r="D34" s="514"/>
      <c r="E34" s="515"/>
      <c r="F34" s="515"/>
      <c r="G34" s="515"/>
      <c r="H34" s="515"/>
      <c r="I34" s="516"/>
      <c r="K34" s="477"/>
      <c r="L34" s="513"/>
    </row>
    <row r="35" spans="1:12" s="183" customFormat="1" ht="12.75" customHeight="1" x14ac:dyDescent="0.25">
      <c r="A35" s="104"/>
      <c r="B35" s="182"/>
      <c r="C35" s="210"/>
      <c r="D35" s="415"/>
      <c r="E35" s="418"/>
      <c r="F35" s="256"/>
      <c r="G35" s="418"/>
      <c r="H35" s="258"/>
      <c r="I35" s="263">
        <f t="shared" ref="I35:I38" si="16">H35</f>
        <v>0</v>
      </c>
      <c r="K35" s="222"/>
      <c r="L35" s="222"/>
    </row>
    <row r="36" spans="1:12" s="211" customFormat="1" ht="12.75" customHeight="1" x14ac:dyDescent="0.25">
      <c r="A36" s="208" t="s">
        <v>0</v>
      </c>
      <c r="B36" s="209"/>
      <c r="C36" s="210"/>
      <c r="D36" s="256"/>
      <c r="E36" s="256"/>
      <c r="F36" s="257"/>
      <c r="G36" s="257"/>
      <c r="H36" s="258"/>
      <c r="I36" s="263">
        <f t="shared" si="16"/>
        <v>0</v>
      </c>
      <c r="K36" s="330"/>
      <c r="L36" s="330"/>
    </row>
    <row r="37" spans="1:12" s="183" customFormat="1" ht="12.75" customHeight="1" x14ac:dyDescent="0.25">
      <c r="A37" s="11"/>
      <c r="B37" s="419"/>
      <c r="C37" s="186"/>
      <c r="D37" s="418"/>
      <c r="E37" s="418"/>
      <c r="F37" s="252"/>
      <c r="G37" s="252"/>
      <c r="H37" s="253"/>
      <c r="I37" s="263">
        <f t="shared" si="16"/>
        <v>0</v>
      </c>
      <c r="K37" s="222"/>
      <c r="L37" s="222"/>
    </row>
    <row r="38" spans="1:12" s="183" customFormat="1" ht="12.75" customHeight="1" x14ac:dyDescent="0.25">
      <c r="A38" s="11"/>
      <c r="B38" s="419"/>
      <c r="C38" s="186"/>
      <c r="D38" s="418"/>
      <c r="E38" s="418"/>
      <c r="F38" s="252"/>
      <c r="G38" s="252"/>
      <c r="H38" s="253"/>
      <c r="I38" s="263">
        <f t="shared" si="16"/>
        <v>0</v>
      </c>
      <c r="K38" s="222"/>
      <c r="L38" s="222"/>
    </row>
    <row r="39" spans="1:12" s="183" customFormat="1" ht="12.75" customHeight="1" x14ac:dyDescent="0.25">
      <c r="A39" s="350">
        <v>3725</v>
      </c>
      <c r="B39" s="351">
        <v>361</v>
      </c>
      <c r="C39" s="352" t="s">
        <v>268</v>
      </c>
      <c r="D39" s="353">
        <f t="shared" ref="D39" si="17">SUM(D35:D38)</f>
        <v>0</v>
      </c>
      <c r="E39" s="353">
        <f t="shared" ref="E39" si="18">SUM(E35:E38)</f>
        <v>0</v>
      </c>
      <c r="F39" s="353">
        <f>SUM(F35:F38)</f>
        <v>0</v>
      </c>
      <c r="G39" s="353">
        <f t="shared" ref="G39" si="19">SUM(G35:G38)</f>
        <v>0</v>
      </c>
      <c r="H39" s="353">
        <f t="shared" ref="H39:I39" si="20">SUM(H35:H38)</f>
        <v>0</v>
      </c>
      <c r="I39" s="353">
        <f t="shared" si="20"/>
        <v>0</v>
      </c>
      <c r="K39" s="353">
        <f t="shared" ref="K39:L39" si="21">SUM(K35:K38)</f>
        <v>0</v>
      </c>
      <c r="L39" s="353">
        <f t="shared" si="21"/>
        <v>0</v>
      </c>
    </row>
    <row r="40" spans="1:12" s="183" customFormat="1" ht="12.75" customHeight="1" x14ac:dyDescent="0.25">
      <c r="A40" s="431"/>
      <c r="B40" s="184"/>
      <c r="C40" s="107"/>
      <c r="D40" s="255"/>
      <c r="E40" s="255"/>
      <c r="F40" s="255"/>
      <c r="G40" s="255"/>
      <c r="H40" s="255"/>
      <c r="I40" s="432"/>
      <c r="K40" s="324"/>
      <c r="L40" s="321"/>
    </row>
    <row r="41" spans="1:12" s="183" customFormat="1" ht="12.75" customHeight="1" x14ac:dyDescent="0.25">
      <c r="A41" s="104"/>
      <c r="B41" s="182"/>
      <c r="C41" s="97" t="s">
        <v>16</v>
      </c>
      <c r="D41" s="514"/>
      <c r="E41" s="515"/>
      <c r="F41" s="515"/>
      <c r="G41" s="515"/>
      <c r="H41" s="515"/>
      <c r="I41" s="516"/>
      <c r="K41" s="477"/>
      <c r="L41" s="513"/>
    </row>
    <row r="42" spans="1:12" s="183" customFormat="1" ht="12.75" customHeight="1" x14ac:dyDescent="0.25">
      <c r="A42" s="104"/>
      <c r="B42" s="182"/>
      <c r="C42" s="186" t="s">
        <v>103</v>
      </c>
      <c r="D42" s="415"/>
      <c r="E42" s="418"/>
      <c r="F42" s="259">
        <v>50000</v>
      </c>
      <c r="G42" s="418">
        <v>304121</v>
      </c>
      <c r="H42" s="253">
        <v>150000</v>
      </c>
      <c r="I42" s="263">
        <f t="shared" ref="I42:I44" si="22">H42</f>
        <v>150000</v>
      </c>
      <c r="K42" s="222"/>
      <c r="L42" s="222"/>
    </row>
    <row r="43" spans="1:12" s="183" customFormat="1" ht="12.75" customHeight="1" x14ac:dyDescent="0.25">
      <c r="A43" s="11"/>
      <c r="B43" s="419"/>
      <c r="C43" s="186" t="s">
        <v>393</v>
      </c>
      <c r="D43" s="418">
        <v>305090</v>
      </c>
      <c r="E43" s="418">
        <v>128760</v>
      </c>
      <c r="F43" s="252"/>
      <c r="G43" s="252"/>
      <c r="H43" s="258"/>
      <c r="I43" s="263">
        <f t="shared" si="22"/>
        <v>0</v>
      </c>
      <c r="K43" s="222"/>
      <c r="L43" s="222"/>
    </row>
    <row r="44" spans="1:12" s="183" customFormat="1" ht="12.75" customHeight="1" x14ac:dyDescent="0.25">
      <c r="A44" s="11"/>
      <c r="B44" s="419"/>
      <c r="C44" s="186"/>
      <c r="D44" s="418"/>
      <c r="E44" s="418"/>
      <c r="F44" s="252"/>
      <c r="G44" s="252"/>
      <c r="H44" s="253"/>
      <c r="I44" s="263">
        <f t="shared" si="22"/>
        <v>0</v>
      </c>
      <c r="K44" s="222"/>
      <c r="L44" s="222"/>
    </row>
    <row r="45" spans="1:12" s="183" customFormat="1" ht="12.75" customHeight="1" x14ac:dyDescent="0.25">
      <c r="A45" s="350">
        <v>5311</v>
      </c>
      <c r="B45" s="351">
        <v>321</v>
      </c>
      <c r="C45" s="352" t="s">
        <v>269</v>
      </c>
      <c r="D45" s="353">
        <f t="shared" ref="D45:I45" si="23">SUM(D42:D44)</f>
        <v>305090</v>
      </c>
      <c r="E45" s="353">
        <f t="shared" si="23"/>
        <v>128760</v>
      </c>
      <c r="F45" s="353">
        <f t="shared" si="23"/>
        <v>50000</v>
      </c>
      <c r="G45" s="353">
        <f t="shared" si="23"/>
        <v>304121</v>
      </c>
      <c r="H45" s="353">
        <f t="shared" si="23"/>
        <v>150000</v>
      </c>
      <c r="I45" s="353">
        <f t="shared" si="23"/>
        <v>150000</v>
      </c>
      <c r="K45" s="353">
        <f t="shared" ref="K45:L45" si="24">SUM(K42:K44)</f>
        <v>0</v>
      </c>
      <c r="L45" s="353">
        <f t="shared" si="24"/>
        <v>0</v>
      </c>
    </row>
    <row r="46" spans="1:12" s="183" customFormat="1" ht="12.75" customHeight="1" x14ac:dyDescent="0.25">
      <c r="A46" s="126"/>
      <c r="B46" s="184"/>
      <c r="C46" s="107"/>
      <c r="D46" s="185"/>
      <c r="E46" s="185"/>
      <c r="F46" s="185"/>
      <c r="G46" s="185"/>
      <c r="H46" s="185"/>
      <c r="I46" s="185"/>
      <c r="K46" s="231"/>
      <c r="L46" s="231"/>
    </row>
    <row r="47" spans="1:12" s="183" customFormat="1" ht="12.75" customHeight="1" x14ac:dyDescent="0.25">
      <c r="A47" s="126"/>
      <c r="B47" s="184"/>
      <c r="C47" s="107"/>
      <c r="D47" s="185"/>
      <c r="E47" s="185"/>
      <c r="F47" s="185"/>
      <c r="G47" s="185"/>
      <c r="H47" s="185"/>
      <c r="I47" s="185"/>
      <c r="K47" s="231"/>
      <c r="L47" s="231"/>
    </row>
    <row r="48" spans="1:12" s="183" customFormat="1" ht="12.75" customHeight="1" x14ac:dyDescent="0.25">
      <c r="A48" s="126"/>
      <c r="B48" s="184"/>
      <c r="C48" s="107"/>
      <c r="D48" s="185"/>
      <c r="E48" s="185"/>
      <c r="F48" s="185"/>
      <c r="G48" s="185"/>
      <c r="H48" s="185"/>
      <c r="I48" s="185"/>
      <c r="K48" s="231"/>
      <c r="L48" s="231"/>
    </row>
    <row r="49" spans="1:12" s="12" customFormat="1" ht="12.75" customHeight="1" x14ac:dyDescent="0.2">
      <c r="A49" s="135" t="s">
        <v>189</v>
      </c>
      <c r="B49" s="177"/>
      <c r="D49" s="178"/>
      <c r="E49" s="178"/>
      <c r="F49" s="178"/>
      <c r="G49" s="178"/>
      <c r="K49" s="230"/>
      <c r="L49" s="178" t="s">
        <v>216</v>
      </c>
    </row>
    <row r="50" spans="1:12" s="12" customFormat="1" ht="12.75" customHeight="1" x14ac:dyDescent="0.2">
      <c r="A50" s="492" t="s">
        <v>347</v>
      </c>
      <c r="B50" s="493"/>
      <c r="C50" s="493"/>
      <c r="D50" s="493"/>
      <c r="E50" s="493"/>
      <c r="F50" s="493"/>
      <c r="G50" s="493"/>
      <c r="H50" s="493"/>
      <c r="I50" s="493"/>
      <c r="K50" s="230"/>
      <c r="L50" s="230"/>
    </row>
    <row r="51" spans="1:12" s="12" customFormat="1" ht="12.75" customHeight="1" x14ac:dyDescent="0.2">
      <c r="A51" s="179"/>
      <c r="B51" s="179"/>
      <c r="C51" s="179"/>
      <c r="D51" s="188"/>
      <c r="E51" s="188"/>
      <c r="F51" s="188"/>
      <c r="G51" s="188"/>
      <c r="H51" s="188"/>
      <c r="I51" s="188"/>
      <c r="K51" s="230"/>
      <c r="L51" s="230"/>
    </row>
    <row r="52" spans="1:12" s="12" customFormat="1" ht="12.75" customHeight="1" x14ac:dyDescent="0.2">
      <c r="A52" s="79" t="s">
        <v>86</v>
      </c>
      <c r="B52" s="496" t="s">
        <v>8</v>
      </c>
      <c r="C52" s="480" t="s">
        <v>350</v>
      </c>
      <c r="D52" s="80" t="s">
        <v>174</v>
      </c>
      <c r="E52" s="79" t="s">
        <v>174</v>
      </c>
      <c r="F52" s="114" t="s">
        <v>93</v>
      </c>
      <c r="G52" s="115" t="s">
        <v>173</v>
      </c>
      <c r="H52" s="115" t="s">
        <v>473</v>
      </c>
      <c r="I52" s="115" t="s">
        <v>474</v>
      </c>
      <c r="K52" s="478" t="s">
        <v>444</v>
      </c>
      <c r="L52" s="479"/>
    </row>
    <row r="53" spans="1:12" s="183" customFormat="1" ht="12.75" customHeight="1" x14ac:dyDescent="0.25">
      <c r="A53" s="82" t="s">
        <v>85</v>
      </c>
      <c r="B53" s="517"/>
      <c r="C53" s="522"/>
      <c r="D53" s="122">
        <v>2019</v>
      </c>
      <c r="E53" s="181">
        <v>2020</v>
      </c>
      <c r="F53" s="123">
        <v>2021</v>
      </c>
      <c r="G53" s="181">
        <v>2021</v>
      </c>
      <c r="H53" s="181">
        <v>2022</v>
      </c>
      <c r="I53" s="118">
        <v>2022</v>
      </c>
      <c r="K53" s="412" t="s">
        <v>445</v>
      </c>
      <c r="L53" s="412" t="s">
        <v>446</v>
      </c>
    </row>
    <row r="54" spans="1:12" s="183" customFormat="1" ht="12.75" customHeight="1" x14ac:dyDescent="0.25">
      <c r="A54" s="104"/>
      <c r="B54" s="182"/>
      <c r="C54" s="97" t="s">
        <v>18</v>
      </c>
      <c r="D54" s="514"/>
      <c r="E54" s="515"/>
      <c r="F54" s="515"/>
      <c r="G54" s="515"/>
      <c r="H54" s="515"/>
      <c r="I54" s="516"/>
      <c r="K54" s="477"/>
      <c r="L54" s="513"/>
    </row>
    <row r="55" spans="1:12" s="183" customFormat="1" ht="12.75" customHeight="1" x14ac:dyDescent="0.25">
      <c r="A55" s="104"/>
      <c r="B55" s="182"/>
      <c r="C55" s="186" t="s">
        <v>391</v>
      </c>
      <c r="D55" s="415"/>
      <c r="E55" s="418"/>
      <c r="F55" s="259">
        <v>294000</v>
      </c>
      <c r="G55" s="418">
        <v>294000</v>
      </c>
      <c r="H55" s="253"/>
      <c r="I55" s="263">
        <f t="shared" ref="I55:I57" si="25">H55</f>
        <v>0</v>
      </c>
      <c r="K55" s="222"/>
      <c r="L55" s="222"/>
    </row>
    <row r="56" spans="1:12" s="183" customFormat="1" ht="12.75" customHeight="1" x14ac:dyDescent="0.25">
      <c r="A56" s="11"/>
      <c r="B56" s="419"/>
      <c r="C56" s="186" t="s">
        <v>392</v>
      </c>
      <c r="D56" s="418"/>
      <c r="E56" s="418"/>
      <c r="F56" s="252"/>
      <c r="G56" s="252">
        <v>391603.5</v>
      </c>
      <c r="H56" s="253"/>
      <c r="I56" s="263">
        <f t="shared" si="25"/>
        <v>0</v>
      </c>
      <c r="K56" s="222"/>
      <c r="L56" s="222"/>
    </row>
    <row r="57" spans="1:12" s="183" customFormat="1" ht="12.75" customHeight="1" x14ac:dyDescent="0.25">
      <c r="A57" s="11"/>
      <c r="B57" s="419"/>
      <c r="C57" s="307" t="s">
        <v>441</v>
      </c>
      <c r="D57" s="88">
        <v>256498.5</v>
      </c>
      <c r="E57" s="88">
        <v>1277755.8</v>
      </c>
      <c r="F57" s="252"/>
      <c r="G57" s="252"/>
      <c r="H57" s="253"/>
      <c r="I57" s="263">
        <f t="shared" si="25"/>
        <v>0</v>
      </c>
      <c r="K57" s="222"/>
      <c r="L57" s="222"/>
    </row>
    <row r="58" spans="1:12" s="183" customFormat="1" ht="12.75" customHeight="1" x14ac:dyDescent="0.25">
      <c r="A58" s="350">
        <v>5512</v>
      </c>
      <c r="B58" s="351">
        <v>331</v>
      </c>
      <c r="C58" s="352" t="s">
        <v>270</v>
      </c>
      <c r="D58" s="353">
        <f t="shared" ref="D58:I58" si="26">SUM(D55:D57)</f>
        <v>256498.5</v>
      </c>
      <c r="E58" s="353">
        <f t="shared" si="26"/>
        <v>1277755.8</v>
      </c>
      <c r="F58" s="353">
        <f t="shared" si="26"/>
        <v>294000</v>
      </c>
      <c r="G58" s="353">
        <f t="shared" si="26"/>
        <v>685603.5</v>
      </c>
      <c r="H58" s="353">
        <f t="shared" si="26"/>
        <v>0</v>
      </c>
      <c r="I58" s="353">
        <f t="shared" si="26"/>
        <v>0</v>
      </c>
      <c r="K58" s="353">
        <f t="shared" ref="K58:L58" si="27">SUM(K55:K57)</f>
        <v>0</v>
      </c>
      <c r="L58" s="353">
        <f t="shared" si="27"/>
        <v>0</v>
      </c>
    </row>
    <row r="59" spans="1:12" ht="12.75" customHeight="1" x14ac:dyDescent="0.25">
      <c r="A59" s="373"/>
      <c r="B59" s="433"/>
      <c r="C59" s="147"/>
      <c r="D59" s="260"/>
      <c r="E59" s="260"/>
      <c r="F59" s="260"/>
      <c r="G59" s="260"/>
      <c r="H59" s="260"/>
      <c r="I59" s="434"/>
      <c r="K59" s="325"/>
      <c r="L59" s="326"/>
    </row>
    <row r="60" spans="1:12" ht="12.75" customHeight="1" x14ac:dyDescent="0.25">
      <c r="A60" s="104"/>
      <c r="B60" s="182"/>
      <c r="C60" s="97" t="s">
        <v>431</v>
      </c>
      <c r="D60" s="514"/>
      <c r="E60" s="515"/>
      <c r="F60" s="515"/>
      <c r="G60" s="515"/>
      <c r="H60" s="515"/>
      <c r="I60" s="516"/>
      <c r="K60" s="477"/>
      <c r="L60" s="513"/>
    </row>
    <row r="61" spans="1:12" ht="12.75" customHeight="1" x14ac:dyDescent="0.25">
      <c r="A61" s="104"/>
      <c r="B61" s="182"/>
      <c r="C61" s="186" t="s">
        <v>432</v>
      </c>
      <c r="D61" s="217"/>
      <c r="E61" s="418"/>
      <c r="F61" s="259"/>
      <c r="G61" s="418">
        <v>319651</v>
      </c>
      <c r="H61" s="253"/>
      <c r="I61" s="263">
        <f t="shared" ref="I61:I63" si="28">H61</f>
        <v>0</v>
      </c>
      <c r="K61" s="417"/>
      <c r="L61" s="417"/>
    </row>
    <row r="62" spans="1:12" ht="12.75" customHeight="1" x14ac:dyDescent="0.25">
      <c r="A62" s="11"/>
      <c r="B62" s="419"/>
      <c r="C62" s="186" t="s">
        <v>125</v>
      </c>
      <c r="D62" s="418"/>
      <c r="E62" s="418"/>
      <c r="F62" s="252"/>
      <c r="G62" s="252">
        <v>79913.97</v>
      </c>
      <c r="H62" s="253"/>
      <c r="I62" s="263">
        <f t="shared" si="28"/>
        <v>0</v>
      </c>
      <c r="K62" s="417"/>
      <c r="L62" s="417"/>
    </row>
    <row r="63" spans="1:12" ht="12.75" customHeight="1" x14ac:dyDescent="0.25">
      <c r="A63" s="11"/>
      <c r="B63" s="419"/>
      <c r="C63" s="186"/>
      <c r="D63" s="418"/>
      <c r="E63" s="418"/>
      <c r="F63" s="252"/>
      <c r="G63" s="252"/>
      <c r="H63" s="253"/>
      <c r="I63" s="263">
        <f t="shared" si="28"/>
        <v>0</v>
      </c>
      <c r="K63" s="417"/>
      <c r="L63" s="417"/>
    </row>
    <row r="64" spans="1:12" ht="12.75" customHeight="1" x14ac:dyDescent="0.25">
      <c r="A64" s="350"/>
      <c r="B64" s="351">
        <v>330</v>
      </c>
      <c r="C64" s="352" t="s">
        <v>430</v>
      </c>
      <c r="D64" s="353">
        <f t="shared" ref="D64:I64" si="29">SUM(D61:D63)</f>
        <v>0</v>
      </c>
      <c r="E64" s="353">
        <f t="shared" si="29"/>
        <v>0</v>
      </c>
      <c r="F64" s="353">
        <f t="shared" si="29"/>
        <v>0</v>
      </c>
      <c r="G64" s="353">
        <f t="shared" si="29"/>
        <v>399564.97</v>
      </c>
      <c r="H64" s="353">
        <f t="shared" si="29"/>
        <v>0</v>
      </c>
      <c r="I64" s="353">
        <f t="shared" si="29"/>
        <v>0</v>
      </c>
      <c r="K64" s="353">
        <f t="shared" ref="K64:L64" si="30">SUM(K61:K63)</f>
        <v>0</v>
      </c>
      <c r="L64" s="353">
        <f t="shared" si="30"/>
        <v>0</v>
      </c>
    </row>
    <row r="65" spans="1:12" s="183" customFormat="1" ht="12.75" customHeight="1" x14ac:dyDescent="0.25">
      <c r="A65" s="354"/>
      <c r="B65" s="354"/>
      <c r="C65" s="518" t="s">
        <v>351</v>
      </c>
      <c r="D65" s="80" t="s">
        <v>174</v>
      </c>
      <c r="E65" s="79" t="s">
        <v>174</v>
      </c>
      <c r="F65" s="114" t="s">
        <v>93</v>
      </c>
      <c r="G65" s="115" t="s">
        <v>173</v>
      </c>
      <c r="H65" s="115" t="s">
        <v>473</v>
      </c>
      <c r="I65" s="115" t="s">
        <v>474</v>
      </c>
      <c r="K65" s="478" t="s">
        <v>444</v>
      </c>
      <c r="L65" s="479"/>
    </row>
    <row r="66" spans="1:12" s="183" customFormat="1" ht="12.75" customHeight="1" x14ac:dyDescent="0.25">
      <c r="A66" s="355"/>
      <c r="B66" s="355"/>
      <c r="C66" s="519"/>
      <c r="D66" s="122">
        <v>2019</v>
      </c>
      <c r="E66" s="181">
        <v>2020</v>
      </c>
      <c r="F66" s="123">
        <v>2021</v>
      </c>
      <c r="G66" s="181">
        <v>2021</v>
      </c>
      <c r="H66" s="181">
        <v>2022</v>
      </c>
      <c r="I66" s="118">
        <v>2022</v>
      </c>
      <c r="K66" s="412" t="s">
        <v>445</v>
      </c>
      <c r="L66" s="412" t="s">
        <v>446</v>
      </c>
    </row>
    <row r="67" spans="1:12" s="183" customFormat="1" ht="12.75" customHeight="1" x14ac:dyDescent="0.25">
      <c r="A67" s="356"/>
      <c r="B67" s="356"/>
      <c r="C67" s="520"/>
      <c r="D67" s="271">
        <f>D25+D32+D39+D45+D58+D64</f>
        <v>861588.5</v>
      </c>
      <c r="E67" s="271">
        <f t="shared" ref="E67:I67" si="31">E25+E32+E39+E45+E58+E64</f>
        <v>1706515.8</v>
      </c>
      <c r="F67" s="271">
        <f>F25+F32+F39+F45+F58+F64</f>
        <v>1537600</v>
      </c>
      <c r="G67" s="271">
        <f>G25+G32+G39+G45+G58+G64</f>
        <v>3999000.4699999997</v>
      </c>
      <c r="H67" s="271">
        <f t="shared" si="31"/>
        <v>150000</v>
      </c>
      <c r="I67" s="271">
        <f t="shared" si="31"/>
        <v>150000</v>
      </c>
      <c r="K67" s="271">
        <f t="shared" ref="K67:L67" si="32">K25+K32+K39+K45+K58+K64</f>
        <v>0</v>
      </c>
      <c r="L67" s="271">
        <f t="shared" si="32"/>
        <v>0</v>
      </c>
    </row>
    <row r="68" spans="1:12" s="183" customFormat="1" ht="12.75" customHeight="1" x14ac:dyDescent="0.25">
      <c r="A68" s="126"/>
      <c r="B68" s="184"/>
      <c r="C68" s="107"/>
      <c r="D68" s="185"/>
      <c r="E68" s="185"/>
      <c r="F68" s="185"/>
      <c r="G68" s="185"/>
      <c r="H68" s="185"/>
      <c r="I68" s="185"/>
      <c r="K68" s="231"/>
      <c r="L68" s="231"/>
    </row>
    <row r="69" spans="1:12" s="12" customFormat="1" ht="12.75" customHeight="1" x14ac:dyDescent="0.2">
      <c r="A69" s="79" t="s">
        <v>86</v>
      </c>
      <c r="B69" s="496" t="s">
        <v>8</v>
      </c>
      <c r="C69" s="480" t="s">
        <v>352</v>
      </c>
      <c r="D69" s="80" t="s">
        <v>174</v>
      </c>
      <c r="E69" s="79" t="s">
        <v>174</v>
      </c>
      <c r="F69" s="114" t="s">
        <v>93</v>
      </c>
      <c r="G69" s="115" t="s">
        <v>173</v>
      </c>
      <c r="H69" s="115" t="s">
        <v>473</v>
      </c>
      <c r="I69" s="115" t="s">
        <v>474</v>
      </c>
      <c r="K69" s="478" t="s">
        <v>444</v>
      </c>
      <c r="L69" s="479"/>
    </row>
    <row r="70" spans="1:12" s="12" customFormat="1" ht="12.75" customHeight="1" x14ac:dyDescent="0.2">
      <c r="A70" s="82" t="s">
        <v>85</v>
      </c>
      <c r="B70" s="521"/>
      <c r="C70" s="481"/>
      <c r="D70" s="122">
        <v>2019</v>
      </c>
      <c r="E70" s="181">
        <v>2020</v>
      </c>
      <c r="F70" s="123">
        <v>2021</v>
      </c>
      <c r="G70" s="181">
        <v>2021</v>
      </c>
      <c r="H70" s="181">
        <v>2022</v>
      </c>
      <c r="I70" s="118">
        <v>2022</v>
      </c>
      <c r="K70" s="412" t="s">
        <v>445</v>
      </c>
      <c r="L70" s="412" t="s">
        <v>446</v>
      </c>
    </row>
    <row r="71" spans="1:12" s="183" customFormat="1" ht="12.75" customHeight="1" x14ac:dyDescent="0.25">
      <c r="A71" s="189"/>
      <c r="B71" s="190"/>
      <c r="C71" s="191" t="s">
        <v>353</v>
      </c>
      <c r="D71" s="514"/>
      <c r="E71" s="515"/>
      <c r="F71" s="515"/>
      <c r="G71" s="515"/>
      <c r="H71" s="515"/>
      <c r="I71" s="516"/>
      <c r="K71" s="477"/>
      <c r="L71" s="513"/>
    </row>
    <row r="72" spans="1:12" ht="12.75" customHeight="1" x14ac:dyDescent="0.25">
      <c r="A72" s="104">
        <v>3635</v>
      </c>
      <c r="B72" s="419"/>
      <c r="C72" s="10" t="s">
        <v>105</v>
      </c>
      <c r="D72" s="418"/>
      <c r="E72" s="418"/>
      <c r="F72" s="252">
        <v>200000</v>
      </c>
      <c r="G72" s="252">
        <v>352110</v>
      </c>
      <c r="H72" s="253">
        <v>0</v>
      </c>
      <c r="I72" s="263">
        <f t="shared" ref="I72:I85" si="33">H72</f>
        <v>0</v>
      </c>
      <c r="K72" s="417"/>
      <c r="L72" s="417"/>
    </row>
    <row r="73" spans="1:12" ht="12.75" customHeight="1" x14ac:dyDescent="0.25">
      <c r="A73" s="104">
        <v>2219</v>
      </c>
      <c r="B73" s="419"/>
      <c r="C73" s="10" t="s">
        <v>159</v>
      </c>
      <c r="D73" s="418"/>
      <c r="E73" s="418"/>
      <c r="F73" s="252"/>
      <c r="G73" s="252"/>
      <c r="H73" s="253">
        <v>2027183</v>
      </c>
      <c r="I73" s="263">
        <f t="shared" si="33"/>
        <v>2027183</v>
      </c>
      <c r="K73" s="417"/>
      <c r="L73" s="417"/>
    </row>
    <row r="74" spans="1:12" ht="12.75" customHeight="1" x14ac:dyDescent="0.25">
      <c r="A74" s="104">
        <v>2310</v>
      </c>
      <c r="B74" s="419"/>
      <c r="C74" s="10" t="s">
        <v>164</v>
      </c>
      <c r="D74" s="418"/>
      <c r="E74" s="418"/>
      <c r="F74" s="252"/>
      <c r="G74" s="252"/>
      <c r="H74" s="253">
        <v>150000</v>
      </c>
      <c r="I74" s="263">
        <f t="shared" si="33"/>
        <v>150000</v>
      </c>
      <c r="K74" s="417"/>
      <c r="L74" s="417"/>
    </row>
    <row r="75" spans="1:12" ht="12.75" customHeight="1" x14ac:dyDescent="0.25">
      <c r="A75" s="104">
        <v>2310</v>
      </c>
      <c r="B75" s="419"/>
      <c r="C75" s="10" t="s">
        <v>165</v>
      </c>
      <c r="D75" s="418"/>
      <c r="E75" s="418"/>
      <c r="F75" s="252"/>
      <c r="G75" s="252"/>
      <c r="H75" s="253">
        <v>4776830</v>
      </c>
      <c r="I75" s="263">
        <f t="shared" si="33"/>
        <v>4776830</v>
      </c>
      <c r="K75" s="417"/>
      <c r="L75" s="417"/>
    </row>
    <row r="76" spans="1:12" ht="12.75" customHeight="1" x14ac:dyDescent="0.25">
      <c r="A76" s="104">
        <v>3412</v>
      </c>
      <c r="B76" s="419"/>
      <c r="C76" s="10" t="s">
        <v>389</v>
      </c>
      <c r="D76" s="418"/>
      <c r="E76" s="418"/>
      <c r="F76" s="252">
        <v>200000</v>
      </c>
      <c r="G76" s="252">
        <v>197686.17</v>
      </c>
      <c r="H76" s="253">
        <v>0</v>
      </c>
      <c r="I76" s="263">
        <f t="shared" si="33"/>
        <v>0</v>
      </c>
      <c r="K76" s="417"/>
      <c r="L76" s="417"/>
    </row>
    <row r="77" spans="1:12" ht="12.75" customHeight="1" x14ac:dyDescent="0.25">
      <c r="A77" s="104">
        <v>3412</v>
      </c>
      <c r="B77" s="419"/>
      <c r="C77" s="10" t="s">
        <v>394</v>
      </c>
      <c r="D77" s="418"/>
      <c r="E77" s="418"/>
      <c r="F77" s="252"/>
      <c r="G77" s="252" t="s">
        <v>0</v>
      </c>
      <c r="H77" s="263">
        <v>200000</v>
      </c>
      <c r="I77" s="263">
        <f t="shared" si="33"/>
        <v>200000</v>
      </c>
      <c r="K77" s="417"/>
      <c r="L77" s="417"/>
    </row>
    <row r="78" spans="1:12" ht="12.75" customHeight="1" x14ac:dyDescent="0.25">
      <c r="A78" s="104">
        <v>2219</v>
      </c>
      <c r="B78" s="419"/>
      <c r="C78" s="10" t="s">
        <v>451</v>
      </c>
      <c r="D78" s="418"/>
      <c r="E78" s="418"/>
      <c r="F78" s="252"/>
      <c r="G78" s="252" t="s">
        <v>0</v>
      </c>
      <c r="H78" s="263">
        <v>200000</v>
      </c>
      <c r="I78" s="263">
        <f t="shared" si="33"/>
        <v>200000</v>
      </c>
      <c r="K78" s="417"/>
      <c r="L78" s="417"/>
    </row>
    <row r="79" spans="1:12" ht="12.75" customHeight="1" x14ac:dyDescent="0.25">
      <c r="A79" s="104">
        <v>3639</v>
      </c>
      <c r="B79" s="419"/>
      <c r="C79" s="10" t="s">
        <v>460</v>
      </c>
      <c r="D79" s="418"/>
      <c r="E79" s="418"/>
      <c r="F79" s="252"/>
      <c r="G79" s="252"/>
      <c r="H79" s="263">
        <v>180000</v>
      </c>
      <c r="I79" s="263">
        <f t="shared" si="33"/>
        <v>180000</v>
      </c>
      <c r="K79" s="417"/>
      <c r="L79" s="417"/>
    </row>
    <row r="80" spans="1:12" ht="12.75" customHeight="1" x14ac:dyDescent="0.25">
      <c r="A80" s="104">
        <v>3639</v>
      </c>
      <c r="B80" s="419"/>
      <c r="C80" s="10" t="s">
        <v>461</v>
      </c>
      <c r="D80" s="418"/>
      <c r="E80" s="418"/>
      <c r="F80" s="252"/>
      <c r="G80" s="252"/>
      <c r="H80" s="263">
        <v>700000</v>
      </c>
      <c r="I80" s="263">
        <f t="shared" si="33"/>
        <v>700000</v>
      </c>
      <c r="K80" s="417"/>
      <c r="L80" s="417"/>
    </row>
    <row r="81" spans="1:12" ht="12.75" customHeight="1" x14ac:dyDescent="0.25">
      <c r="A81" s="104"/>
      <c r="B81" s="419"/>
      <c r="C81" s="10"/>
      <c r="D81" s="418"/>
      <c r="E81" s="418"/>
      <c r="F81" s="252"/>
      <c r="G81" s="252"/>
      <c r="H81" s="263"/>
      <c r="I81" s="263">
        <f t="shared" si="33"/>
        <v>0</v>
      </c>
      <c r="K81" s="417"/>
      <c r="L81" s="417"/>
    </row>
    <row r="82" spans="1:12" ht="12.75" customHeight="1" x14ac:dyDescent="0.25">
      <c r="A82" s="104"/>
      <c r="B82" s="419"/>
      <c r="C82" s="147"/>
      <c r="D82" s="418"/>
      <c r="E82" s="418"/>
      <c r="F82" s="252"/>
      <c r="G82" s="252"/>
      <c r="H82" s="258"/>
      <c r="I82" s="263">
        <f t="shared" si="33"/>
        <v>0</v>
      </c>
      <c r="K82" s="417"/>
      <c r="L82" s="417"/>
    </row>
    <row r="83" spans="1:12" ht="12.75" customHeight="1" x14ac:dyDescent="0.25">
      <c r="A83" s="104"/>
      <c r="B83" s="419"/>
      <c r="C83" s="10"/>
      <c r="D83" s="418"/>
      <c r="E83" s="418"/>
      <c r="F83" s="252"/>
      <c r="G83" s="252"/>
      <c r="H83" s="258"/>
      <c r="I83" s="263">
        <f t="shared" si="33"/>
        <v>0</v>
      </c>
      <c r="K83" s="417"/>
      <c r="L83" s="417"/>
    </row>
    <row r="84" spans="1:12" ht="12.75" customHeight="1" x14ac:dyDescent="0.25">
      <c r="A84" s="104"/>
      <c r="B84" s="419"/>
      <c r="C84" s="10"/>
      <c r="D84" s="418"/>
      <c r="E84" s="418"/>
      <c r="F84" s="252"/>
      <c r="G84" s="252"/>
      <c r="H84" s="253"/>
      <c r="I84" s="263">
        <f t="shared" si="33"/>
        <v>0</v>
      </c>
      <c r="K84" s="417"/>
      <c r="L84" s="417"/>
    </row>
    <row r="85" spans="1:12" ht="12.75" customHeight="1" x14ac:dyDescent="0.25">
      <c r="A85" s="104"/>
      <c r="B85" s="419"/>
      <c r="C85" s="10" t="s">
        <v>0</v>
      </c>
      <c r="D85" s="418"/>
      <c r="E85" s="418"/>
      <c r="F85" s="252"/>
      <c r="G85" s="252"/>
      <c r="H85" s="253"/>
      <c r="I85" s="263">
        <f t="shared" si="33"/>
        <v>0</v>
      </c>
      <c r="K85" s="417"/>
      <c r="L85" s="417"/>
    </row>
    <row r="86" spans="1:12" ht="12.75" customHeight="1" x14ac:dyDescent="0.25">
      <c r="A86" s="350" t="s">
        <v>0</v>
      </c>
      <c r="B86" s="351">
        <v>123</v>
      </c>
      <c r="C86" s="352" t="s">
        <v>354</v>
      </c>
      <c r="D86" s="353">
        <f t="shared" ref="D86:E86" si="34">SUM(D72:D85)</f>
        <v>0</v>
      </c>
      <c r="E86" s="353">
        <f t="shared" si="34"/>
        <v>0</v>
      </c>
      <c r="F86" s="353">
        <f>SUM(F72:F85)</f>
        <v>400000</v>
      </c>
      <c r="G86" s="353">
        <f t="shared" ref="G86:L86" si="35">SUM(G72:G85)</f>
        <v>549796.17000000004</v>
      </c>
      <c r="H86" s="353">
        <f t="shared" si="35"/>
        <v>8234013</v>
      </c>
      <c r="I86" s="353">
        <f t="shared" si="35"/>
        <v>8234013</v>
      </c>
      <c r="K86" s="353">
        <f t="shared" si="35"/>
        <v>0</v>
      </c>
      <c r="L86" s="353">
        <f t="shared" si="35"/>
        <v>0</v>
      </c>
    </row>
    <row r="87" spans="1:12" s="183" customFormat="1" ht="12.75" customHeight="1" x14ac:dyDescent="0.25">
      <c r="A87" s="431"/>
      <c r="B87" s="184"/>
      <c r="C87" s="107"/>
      <c r="D87" s="255"/>
      <c r="E87" s="255"/>
      <c r="F87" s="255"/>
      <c r="G87" s="255"/>
      <c r="H87" s="255"/>
      <c r="I87" s="432"/>
      <c r="K87" s="324"/>
      <c r="L87" s="321"/>
    </row>
    <row r="88" spans="1:12" s="183" customFormat="1" ht="12.75" customHeight="1" x14ac:dyDescent="0.25">
      <c r="A88" s="189"/>
      <c r="B88" s="190"/>
      <c r="C88" s="191" t="s">
        <v>294</v>
      </c>
      <c r="D88" s="514"/>
      <c r="E88" s="515"/>
      <c r="F88" s="515"/>
      <c r="G88" s="515"/>
      <c r="H88" s="515"/>
      <c r="I88" s="516"/>
      <c r="K88" s="477"/>
      <c r="L88" s="513"/>
    </row>
    <row r="89" spans="1:12" ht="12.75" customHeight="1" x14ac:dyDescent="0.25">
      <c r="A89" s="104"/>
      <c r="B89" s="419"/>
      <c r="C89" s="10" t="s">
        <v>121</v>
      </c>
      <c r="D89" s="418"/>
      <c r="E89" s="418"/>
      <c r="F89" s="252">
        <v>750000</v>
      </c>
      <c r="G89" s="252">
        <v>300000</v>
      </c>
      <c r="H89" s="263">
        <v>450000</v>
      </c>
      <c r="I89" s="263">
        <f t="shared" ref="I89" si="36">H89</f>
        <v>450000</v>
      </c>
      <c r="K89" s="417"/>
      <c r="L89" s="417"/>
    </row>
    <row r="90" spans="1:12" ht="12.75" customHeight="1" x14ac:dyDescent="0.25">
      <c r="A90" s="350">
        <v>3713</v>
      </c>
      <c r="B90" s="351">
        <v>345</v>
      </c>
      <c r="C90" s="352" t="s">
        <v>295</v>
      </c>
      <c r="D90" s="353">
        <f t="shared" ref="D90:I90" si="37">SUM(D89:D89)</f>
        <v>0</v>
      </c>
      <c r="E90" s="353">
        <f t="shared" si="37"/>
        <v>0</v>
      </c>
      <c r="F90" s="353">
        <f t="shared" si="37"/>
        <v>750000</v>
      </c>
      <c r="G90" s="353">
        <f t="shared" si="37"/>
        <v>300000</v>
      </c>
      <c r="H90" s="353">
        <f t="shared" si="37"/>
        <v>450000</v>
      </c>
      <c r="I90" s="353">
        <f t="shared" si="37"/>
        <v>450000</v>
      </c>
      <c r="K90" s="353">
        <f t="shared" ref="K90:L90" si="38">SUM(K89:K89)</f>
        <v>0</v>
      </c>
      <c r="L90" s="353">
        <f t="shared" si="38"/>
        <v>0</v>
      </c>
    </row>
    <row r="91" spans="1:12" s="183" customFormat="1" ht="12.75" customHeight="1" x14ac:dyDescent="0.25">
      <c r="A91" s="126"/>
      <c r="B91" s="184"/>
      <c r="C91" s="107"/>
      <c r="D91" s="185"/>
      <c r="E91" s="185"/>
      <c r="F91" s="185"/>
      <c r="G91" s="185"/>
      <c r="H91" s="185"/>
      <c r="I91" s="185"/>
      <c r="K91" s="231"/>
      <c r="L91" s="231"/>
    </row>
    <row r="92" spans="1:12" s="183" customFormat="1" ht="12.75" customHeight="1" x14ac:dyDescent="0.25">
      <c r="A92" s="126"/>
      <c r="B92" s="184"/>
      <c r="C92" s="107"/>
      <c r="D92" s="185"/>
      <c r="E92" s="185"/>
      <c r="F92" s="185"/>
      <c r="G92" s="185"/>
      <c r="H92" s="185"/>
      <c r="I92" s="185"/>
      <c r="K92" s="231"/>
      <c r="L92" s="231"/>
    </row>
    <row r="93" spans="1:12" s="183" customFormat="1" ht="12.75" customHeight="1" x14ac:dyDescent="0.25">
      <c r="A93" s="126"/>
      <c r="B93" s="184"/>
      <c r="C93" s="107"/>
      <c r="D93" s="185"/>
      <c r="E93" s="185"/>
      <c r="F93" s="185"/>
      <c r="G93" s="185"/>
      <c r="H93" s="185"/>
      <c r="I93" s="185"/>
      <c r="K93" s="231"/>
      <c r="L93" s="231"/>
    </row>
    <row r="94" spans="1:12" s="183" customFormat="1" ht="12.75" customHeight="1" x14ac:dyDescent="0.25">
      <c r="A94" s="126"/>
      <c r="B94" s="184"/>
      <c r="C94" s="107"/>
      <c r="D94" s="185"/>
      <c r="E94" s="185"/>
      <c r="F94" s="185"/>
      <c r="G94" s="185"/>
      <c r="H94" s="185"/>
      <c r="I94" s="185"/>
      <c r="K94" s="231"/>
      <c r="L94" s="231"/>
    </row>
    <row r="95" spans="1:12" s="183" customFormat="1" ht="12.75" customHeight="1" x14ac:dyDescent="0.25">
      <c r="A95" s="126"/>
      <c r="B95" s="184"/>
      <c r="C95" s="107"/>
      <c r="D95" s="185"/>
      <c r="E95" s="185"/>
      <c r="F95" s="185"/>
      <c r="G95" s="185"/>
      <c r="H95" s="185"/>
      <c r="I95" s="185"/>
      <c r="K95" s="231"/>
      <c r="L95" s="231"/>
    </row>
    <row r="96" spans="1:12" s="183" customFormat="1" ht="12.75" customHeight="1" x14ac:dyDescent="0.25">
      <c r="A96" s="126"/>
      <c r="B96" s="184"/>
      <c r="C96" s="107"/>
      <c r="D96" s="185"/>
      <c r="E96" s="185"/>
      <c r="F96" s="185"/>
      <c r="G96" s="185"/>
      <c r="H96" s="185"/>
      <c r="I96" s="185"/>
      <c r="K96" s="231"/>
      <c r="L96" s="231"/>
    </row>
    <row r="97" spans="1:12" s="183" customFormat="1" ht="12.75" customHeight="1" x14ac:dyDescent="0.25">
      <c r="A97" s="135" t="s">
        <v>189</v>
      </c>
      <c r="B97" s="177"/>
      <c r="C97" s="12"/>
      <c r="D97" s="178"/>
      <c r="E97" s="178"/>
      <c r="F97" s="178"/>
      <c r="G97" s="178"/>
      <c r="K97" s="231"/>
      <c r="L97" s="178" t="s">
        <v>217</v>
      </c>
    </row>
    <row r="98" spans="1:12" s="183" customFormat="1" ht="12.75" customHeight="1" x14ac:dyDescent="0.25">
      <c r="A98" s="492" t="s">
        <v>347</v>
      </c>
      <c r="B98" s="493"/>
      <c r="C98" s="493"/>
      <c r="D98" s="493"/>
      <c r="E98" s="493"/>
      <c r="F98" s="493"/>
      <c r="G98" s="493"/>
      <c r="H98" s="493"/>
      <c r="I98" s="493"/>
      <c r="K98" s="231"/>
      <c r="L98" s="231"/>
    </row>
    <row r="99" spans="1:12" s="183" customFormat="1" ht="12.75" customHeight="1" x14ac:dyDescent="0.25">
      <c r="A99" s="126"/>
      <c r="B99" s="184"/>
      <c r="C99" s="107"/>
      <c r="D99" s="185"/>
      <c r="E99" s="185"/>
      <c r="F99" s="185"/>
      <c r="G99" s="185"/>
      <c r="H99" s="185"/>
      <c r="I99" s="185"/>
      <c r="K99" s="231"/>
      <c r="L99" s="231"/>
    </row>
    <row r="100" spans="1:12" s="12" customFormat="1" ht="12.75" customHeight="1" x14ac:dyDescent="0.2">
      <c r="A100" s="79" t="s">
        <v>86</v>
      </c>
      <c r="B100" s="496" t="s">
        <v>8</v>
      </c>
      <c r="C100" s="480" t="s">
        <v>352</v>
      </c>
      <c r="D100" s="80" t="s">
        <v>174</v>
      </c>
      <c r="E100" s="79" t="s">
        <v>174</v>
      </c>
      <c r="F100" s="114" t="s">
        <v>93</v>
      </c>
      <c r="G100" s="115" t="s">
        <v>173</v>
      </c>
      <c r="H100" s="115" t="s">
        <v>473</v>
      </c>
      <c r="I100" s="115" t="s">
        <v>474</v>
      </c>
      <c r="K100" s="478" t="s">
        <v>444</v>
      </c>
      <c r="L100" s="479"/>
    </row>
    <row r="101" spans="1:12" s="12" customFormat="1" ht="12.75" customHeight="1" x14ac:dyDescent="0.2">
      <c r="A101" s="82" t="s">
        <v>85</v>
      </c>
      <c r="B101" s="521"/>
      <c r="C101" s="481"/>
      <c r="D101" s="83">
        <v>2019</v>
      </c>
      <c r="E101" s="118">
        <v>2020</v>
      </c>
      <c r="F101" s="117">
        <v>2021</v>
      </c>
      <c r="G101" s="118">
        <v>2021</v>
      </c>
      <c r="H101" s="181">
        <v>2022</v>
      </c>
      <c r="I101" s="118">
        <v>2022</v>
      </c>
      <c r="K101" s="412" t="s">
        <v>445</v>
      </c>
      <c r="L101" s="412" t="s">
        <v>446</v>
      </c>
    </row>
    <row r="102" spans="1:12" s="183" customFormat="1" ht="12.75" customHeight="1" x14ac:dyDescent="0.25">
      <c r="A102" s="189"/>
      <c r="B102" s="190"/>
      <c r="C102" s="191" t="s">
        <v>271</v>
      </c>
      <c r="D102" s="514"/>
      <c r="E102" s="515"/>
      <c r="F102" s="515"/>
      <c r="G102" s="515"/>
      <c r="H102" s="515"/>
      <c r="I102" s="516"/>
      <c r="K102" s="477"/>
      <c r="L102" s="513"/>
    </row>
    <row r="103" spans="1:12" s="183" customFormat="1" ht="12.75" customHeight="1" x14ac:dyDescent="0.25">
      <c r="A103" s="15"/>
      <c r="B103" s="192"/>
      <c r="C103" s="193" t="s">
        <v>272</v>
      </c>
      <c r="D103" s="261"/>
      <c r="E103" s="261"/>
      <c r="F103" s="262">
        <v>17000000</v>
      </c>
      <c r="G103" s="262">
        <v>11159171.43</v>
      </c>
      <c r="H103" s="253">
        <v>10748098</v>
      </c>
      <c r="I103" s="263">
        <f t="shared" ref="I103:I111" si="39">H103</f>
        <v>10748098</v>
      </c>
      <c r="K103" s="222"/>
      <c r="L103" s="222"/>
    </row>
    <row r="104" spans="1:12" s="183" customFormat="1" ht="12.75" customHeight="1" x14ac:dyDescent="0.25">
      <c r="A104" s="15"/>
      <c r="B104" s="192"/>
      <c r="C104" s="193" t="s">
        <v>129</v>
      </c>
      <c r="D104" s="261"/>
      <c r="E104" s="261"/>
      <c r="F104" s="262">
        <v>1000000</v>
      </c>
      <c r="G104" s="262"/>
      <c r="H104" s="263"/>
      <c r="I104" s="263">
        <f t="shared" si="39"/>
        <v>0</v>
      </c>
      <c r="K104" s="222"/>
      <c r="L104" s="222"/>
    </row>
    <row r="105" spans="1:12" s="183" customFormat="1" ht="12.75" customHeight="1" x14ac:dyDescent="0.25">
      <c r="A105" s="15"/>
      <c r="B105" s="192"/>
      <c r="C105" s="193" t="s">
        <v>130</v>
      </c>
      <c r="D105" s="261"/>
      <c r="E105" s="261"/>
      <c r="F105" s="262">
        <v>2000000</v>
      </c>
      <c r="G105" s="262"/>
      <c r="H105" s="263"/>
      <c r="I105" s="263">
        <f t="shared" si="39"/>
        <v>0</v>
      </c>
      <c r="K105" s="222"/>
      <c r="L105" s="222"/>
    </row>
    <row r="106" spans="1:12" s="183" customFormat="1" ht="12.75" customHeight="1" x14ac:dyDescent="0.25">
      <c r="A106" s="15"/>
      <c r="B106" s="192"/>
      <c r="C106" s="193" t="s">
        <v>128</v>
      </c>
      <c r="D106" s="261"/>
      <c r="E106" s="261"/>
      <c r="F106" s="262">
        <v>1061128</v>
      </c>
      <c r="G106" s="262"/>
      <c r="H106" s="263"/>
      <c r="I106" s="263">
        <f t="shared" si="39"/>
        <v>0</v>
      </c>
      <c r="K106" s="222"/>
      <c r="L106" s="222"/>
    </row>
    <row r="107" spans="1:12" s="183" customFormat="1" ht="12.75" customHeight="1" x14ac:dyDescent="0.25">
      <c r="A107" s="15"/>
      <c r="B107" s="192"/>
      <c r="C107" s="193" t="s">
        <v>455</v>
      </c>
      <c r="D107" s="262"/>
      <c r="E107" s="262"/>
      <c r="F107" s="262">
        <v>0</v>
      </c>
      <c r="G107" s="262"/>
      <c r="H107" s="263">
        <v>3287000</v>
      </c>
      <c r="I107" s="263">
        <f t="shared" si="39"/>
        <v>3287000</v>
      </c>
      <c r="K107" s="222"/>
      <c r="L107" s="222"/>
    </row>
    <row r="108" spans="1:12" s="183" customFormat="1" ht="12.75" customHeight="1" x14ac:dyDescent="0.25">
      <c r="A108" s="15"/>
      <c r="B108" s="192"/>
      <c r="C108" s="193" t="s">
        <v>160</v>
      </c>
      <c r="D108" s="262"/>
      <c r="E108" s="262"/>
      <c r="F108" s="262">
        <v>0</v>
      </c>
      <c r="G108" s="262"/>
      <c r="H108" s="263">
        <v>1000000</v>
      </c>
      <c r="I108" s="263">
        <f t="shared" si="39"/>
        <v>1000000</v>
      </c>
      <c r="K108" s="222"/>
      <c r="L108" s="222"/>
    </row>
    <row r="109" spans="1:12" s="183" customFormat="1" ht="12.75" customHeight="1" x14ac:dyDescent="0.25">
      <c r="A109" s="15"/>
      <c r="B109" s="192"/>
      <c r="C109" s="15" t="s">
        <v>132</v>
      </c>
      <c r="D109" s="217"/>
      <c r="E109" s="217"/>
      <c r="F109" s="262">
        <v>300000</v>
      </c>
      <c r="G109" s="262"/>
      <c r="H109" s="263">
        <v>130000</v>
      </c>
      <c r="I109" s="263">
        <f t="shared" si="39"/>
        <v>130000</v>
      </c>
      <c r="K109" s="222"/>
      <c r="L109" s="222"/>
    </row>
    <row r="110" spans="1:12" s="183" customFormat="1" ht="12.75" customHeight="1" x14ac:dyDescent="0.25">
      <c r="A110" s="15"/>
      <c r="B110" s="192"/>
      <c r="C110" s="15" t="s">
        <v>472</v>
      </c>
      <c r="D110" s="217"/>
      <c r="E110" s="217"/>
      <c r="F110" s="217"/>
      <c r="G110" s="217"/>
      <c r="H110" s="253">
        <v>100000</v>
      </c>
      <c r="I110" s="263">
        <f t="shared" si="39"/>
        <v>100000</v>
      </c>
      <c r="K110" s="222"/>
      <c r="L110" s="222"/>
    </row>
    <row r="111" spans="1:12" s="183" customFormat="1" ht="12.75" customHeight="1" x14ac:dyDescent="0.25">
      <c r="A111" s="15"/>
      <c r="B111" s="192"/>
      <c r="C111" s="15"/>
      <c r="D111" s="217"/>
      <c r="E111" s="217"/>
      <c r="F111" s="217"/>
      <c r="G111" s="217"/>
      <c r="H111" s="253"/>
      <c r="I111" s="263">
        <f t="shared" si="39"/>
        <v>0</v>
      </c>
      <c r="K111" s="222"/>
      <c r="L111" s="222"/>
    </row>
    <row r="112" spans="1:12" s="183" customFormat="1" ht="12.75" customHeight="1" x14ac:dyDescent="0.25">
      <c r="A112" s="350">
        <v>3421</v>
      </c>
      <c r="B112" s="351">
        <v>737</v>
      </c>
      <c r="C112" s="352" t="s">
        <v>298</v>
      </c>
      <c r="D112" s="353">
        <f t="shared" ref="D112:I112" si="40">SUM(D103:D111)</f>
        <v>0</v>
      </c>
      <c r="E112" s="353">
        <f t="shared" si="40"/>
        <v>0</v>
      </c>
      <c r="F112" s="353">
        <f t="shared" si="40"/>
        <v>21361128</v>
      </c>
      <c r="G112" s="353">
        <f t="shared" si="40"/>
        <v>11159171.43</v>
      </c>
      <c r="H112" s="353">
        <f t="shared" si="40"/>
        <v>15265098</v>
      </c>
      <c r="I112" s="353">
        <f t="shared" si="40"/>
        <v>15265098</v>
      </c>
      <c r="K112" s="353">
        <f t="shared" ref="K112:L112" si="41">SUM(K103:K111)</f>
        <v>0</v>
      </c>
      <c r="L112" s="353">
        <f t="shared" si="41"/>
        <v>0</v>
      </c>
    </row>
    <row r="113" spans="1:12" s="183" customFormat="1" ht="12.75" customHeight="1" x14ac:dyDescent="0.25">
      <c r="A113" s="431"/>
      <c r="B113" s="184"/>
      <c r="C113" s="107"/>
      <c r="D113" s="255"/>
      <c r="E113" s="255"/>
      <c r="F113" s="255"/>
      <c r="G113" s="255"/>
      <c r="H113" s="255"/>
      <c r="I113" s="432"/>
      <c r="K113" s="324"/>
      <c r="L113" s="321"/>
    </row>
    <row r="114" spans="1:12" s="183" customFormat="1" ht="12.75" customHeight="1" x14ac:dyDescent="0.25">
      <c r="A114" s="189"/>
      <c r="B114" s="190"/>
      <c r="C114" s="191" t="s">
        <v>296</v>
      </c>
      <c r="D114" s="514"/>
      <c r="E114" s="515"/>
      <c r="F114" s="515"/>
      <c r="G114" s="515"/>
      <c r="H114" s="515"/>
      <c r="I114" s="516"/>
      <c r="K114" s="477"/>
      <c r="L114" s="513"/>
    </row>
    <row r="115" spans="1:12" s="183" customFormat="1" ht="12.75" customHeight="1" x14ac:dyDescent="0.25">
      <c r="A115" s="104"/>
      <c r="B115" s="419"/>
      <c r="C115" s="10"/>
      <c r="D115" s="418"/>
      <c r="E115" s="418"/>
      <c r="F115" s="252"/>
      <c r="G115" s="252"/>
      <c r="H115" s="258"/>
      <c r="I115" s="263">
        <f t="shared" ref="I115:I117" si="42">H115</f>
        <v>0</v>
      </c>
      <c r="K115" s="222"/>
      <c r="L115" s="222"/>
    </row>
    <row r="116" spans="1:12" s="183" customFormat="1" ht="12.75" customHeight="1" x14ac:dyDescent="0.25">
      <c r="A116" s="104"/>
      <c r="B116" s="419"/>
      <c r="C116" s="10"/>
      <c r="D116" s="418"/>
      <c r="E116" s="418"/>
      <c r="F116" s="252"/>
      <c r="G116" s="252"/>
      <c r="H116" s="253"/>
      <c r="I116" s="263">
        <f t="shared" si="42"/>
        <v>0</v>
      </c>
      <c r="K116" s="222"/>
      <c r="L116" s="222"/>
    </row>
    <row r="117" spans="1:12" s="183" customFormat="1" ht="12.75" customHeight="1" x14ac:dyDescent="0.25">
      <c r="A117" s="104"/>
      <c r="B117" s="419"/>
      <c r="C117" s="10" t="s">
        <v>0</v>
      </c>
      <c r="D117" s="418"/>
      <c r="E117" s="418"/>
      <c r="F117" s="252"/>
      <c r="G117" s="252"/>
      <c r="H117" s="253"/>
      <c r="I117" s="263">
        <f t="shared" si="42"/>
        <v>0</v>
      </c>
      <c r="K117" s="222"/>
      <c r="L117" s="222"/>
    </row>
    <row r="118" spans="1:12" s="183" customFormat="1" ht="12.75" customHeight="1" x14ac:dyDescent="0.25">
      <c r="A118" s="350">
        <v>3745</v>
      </c>
      <c r="B118" s="351"/>
      <c r="C118" s="352" t="s">
        <v>297</v>
      </c>
      <c r="D118" s="353">
        <f t="shared" ref="D118:I118" si="43">SUM(D115:D117)</f>
        <v>0</v>
      </c>
      <c r="E118" s="353">
        <f t="shared" si="43"/>
        <v>0</v>
      </c>
      <c r="F118" s="353">
        <f t="shared" si="43"/>
        <v>0</v>
      </c>
      <c r="G118" s="353">
        <f t="shared" si="43"/>
        <v>0</v>
      </c>
      <c r="H118" s="353">
        <f t="shared" si="43"/>
        <v>0</v>
      </c>
      <c r="I118" s="353">
        <f t="shared" si="43"/>
        <v>0</v>
      </c>
      <c r="K118" s="353">
        <f t="shared" ref="K118:L118" si="44">SUM(K115:K117)</f>
        <v>0</v>
      </c>
      <c r="L118" s="353">
        <f t="shared" si="44"/>
        <v>0</v>
      </c>
    </row>
    <row r="119" spans="1:12" ht="12.75" customHeight="1" x14ac:dyDescent="0.25">
      <c r="A119" s="189"/>
      <c r="B119" s="190"/>
      <c r="C119" s="191" t="s">
        <v>273</v>
      </c>
      <c r="D119" s="514"/>
      <c r="E119" s="515"/>
      <c r="F119" s="515"/>
      <c r="G119" s="515"/>
      <c r="H119" s="515"/>
      <c r="I119" s="516"/>
      <c r="K119" s="477"/>
      <c r="L119" s="513"/>
    </row>
    <row r="120" spans="1:12" ht="12.75" customHeight="1" x14ac:dyDescent="0.25">
      <c r="A120" s="189"/>
      <c r="B120" s="190"/>
      <c r="C120" s="194" t="s">
        <v>276</v>
      </c>
      <c r="D120" s="420"/>
      <c r="E120" s="421"/>
      <c r="F120" s="421"/>
      <c r="G120" s="421"/>
      <c r="H120" s="264">
        <v>492702</v>
      </c>
      <c r="I120" s="263">
        <f t="shared" ref="I120:I124" si="45">H120</f>
        <v>492702</v>
      </c>
      <c r="K120" s="417"/>
      <c r="L120" s="417"/>
    </row>
    <row r="121" spans="1:12" ht="12.75" customHeight="1" x14ac:dyDescent="0.25">
      <c r="A121" s="189"/>
      <c r="B121" s="190"/>
      <c r="C121" s="194" t="s">
        <v>274</v>
      </c>
      <c r="D121" s="418"/>
      <c r="E121" s="418"/>
      <c r="F121" s="252"/>
      <c r="G121" s="252"/>
      <c r="H121" s="253">
        <v>277146</v>
      </c>
      <c r="I121" s="263">
        <f t="shared" si="45"/>
        <v>277146</v>
      </c>
      <c r="K121" s="417"/>
      <c r="L121" s="417"/>
    </row>
    <row r="122" spans="1:12" ht="12.75" customHeight="1" x14ac:dyDescent="0.25">
      <c r="A122" s="104"/>
      <c r="B122" s="419"/>
      <c r="C122" s="10" t="s">
        <v>275</v>
      </c>
      <c r="D122" s="418"/>
      <c r="E122" s="418"/>
      <c r="F122" s="252"/>
      <c r="G122" s="252"/>
      <c r="H122" s="253">
        <v>192464</v>
      </c>
      <c r="I122" s="263">
        <f t="shared" si="45"/>
        <v>192464</v>
      </c>
      <c r="K122" s="417"/>
      <c r="L122" s="417"/>
    </row>
    <row r="123" spans="1:12" ht="12.75" customHeight="1" x14ac:dyDescent="0.25">
      <c r="A123" s="104"/>
      <c r="B123" s="419"/>
      <c r="C123" s="10"/>
      <c r="D123" s="418"/>
      <c r="E123" s="418"/>
      <c r="F123" s="252"/>
      <c r="G123" s="252"/>
      <c r="H123" s="253"/>
      <c r="I123" s="263">
        <f t="shared" si="45"/>
        <v>0</v>
      </c>
      <c r="K123" s="417"/>
      <c r="L123" s="417"/>
    </row>
    <row r="124" spans="1:12" ht="12.75" customHeight="1" x14ac:dyDescent="0.25">
      <c r="A124" s="104"/>
      <c r="B124" s="419"/>
      <c r="C124" s="10" t="s">
        <v>0</v>
      </c>
      <c r="D124" s="418"/>
      <c r="E124" s="418"/>
      <c r="F124" s="252"/>
      <c r="G124" s="252"/>
      <c r="H124" s="253"/>
      <c r="I124" s="263">
        <f t="shared" si="45"/>
        <v>0</v>
      </c>
      <c r="K124" s="417"/>
      <c r="L124" s="417"/>
    </row>
    <row r="125" spans="1:12" ht="12.75" customHeight="1" x14ac:dyDescent="0.25">
      <c r="A125" s="350">
        <v>3111</v>
      </c>
      <c r="B125" s="351">
        <v>809</v>
      </c>
      <c r="C125" s="352" t="s">
        <v>299</v>
      </c>
      <c r="D125" s="353">
        <f t="shared" ref="D125:G125" si="46">SUM(D120:D124)</f>
        <v>0</v>
      </c>
      <c r="E125" s="353">
        <f t="shared" si="46"/>
        <v>0</v>
      </c>
      <c r="F125" s="353">
        <f t="shared" si="46"/>
        <v>0</v>
      </c>
      <c r="G125" s="353">
        <f t="shared" si="46"/>
        <v>0</v>
      </c>
      <c r="H125" s="353">
        <f>SUM(H120:H124)</f>
        <v>962312</v>
      </c>
      <c r="I125" s="353">
        <f>SUM(I120:I124)</f>
        <v>962312</v>
      </c>
      <c r="K125" s="353">
        <f t="shared" ref="K125:L125" si="47">SUM(K120:K124)</f>
        <v>0</v>
      </c>
      <c r="L125" s="353">
        <f t="shared" si="47"/>
        <v>0</v>
      </c>
    </row>
    <row r="126" spans="1:12" ht="12.75" customHeight="1" x14ac:dyDescent="0.25">
      <c r="A126" s="373"/>
      <c r="B126" s="433"/>
      <c r="C126" s="147"/>
      <c r="D126" s="260"/>
      <c r="E126" s="260"/>
      <c r="F126" s="260"/>
      <c r="G126" s="260"/>
      <c r="H126" s="260"/>
      <c r="I126" s="434"/>
      <c r="K126" s="325"/>
      <c r="L126" s="326"/>
    </row>
    <row r="127" spans="1:12" s="183" customFormat="1" ht="12.75" customHeight="1" x14ac:dyDescent="0.25">
      <c r="A127" s="189"/>
      <c r="B127" s="190"/>
      <c r="C127" s="191" t="s">
        <v>355</v>
      </c>
      <c r="D127" s="514"/>
      <c r="E127" s="515"/>
      <c r="F127" s="515"/>
      <c r="G127" s="515"/>
      <c r="H127" s="515"/>
      <c r="I127" s="516"/>
      <c r="K127" s="477"/>
      <c r="L127" s="513"/>
    </row>
    <row r="128" spans="1:12" ht="12.75" customHeight="1" x14ac:dyDescent="0.25">
      <c r="A128" s="104"/>
      <c r="B128" s="419"/>
      <c r="C128" s="10" t="s">
        <v>393</v>
      </c>
      <c r="D128" s="88">
        <v>9368927.7200000007</v>
      </c>
      <c r="E128" s="88">
        <v>8871222.2200000007</v>
      </c>
      <c r="F128" s="252"/>
      <c r="G128" s="252">
        <v>4969760.49</v>
      </c>
      <c r="H128" s="253"/>
      <c r="I128" s="263">
        <f t="shared" ref="I128:I129" si="48">H128</f>
        <v>0</v>
      </c>
      <c r="K128" s="417"/>
      <c r="L128" s="417"/>
    </row>
    <row r="129" spans="1:12" ht="12.75" customHeight="1" x14ac:dyDescent="0.25">
      <c r="A129" s="104"/>
      <c r="B129" s="419"/>
      <c r="C129" s="10" t="s">
        <v>0</v>
      </c>
      <c r="D129" s="418"/>
      <c r="E129" s="418"/>
      <c r="F129" s="252"/>
      <c r="G129" s="252"/>
      <c r="H129" s="253"/>
      <c r="I129" s="263">
        <f t="shared" si="48"/>
        <v>0</v>
      </c>
      <c r="K129" s="417"/>
      <c r="L129" s="417"/>
    </row>
    <row r="130" spans="1:12" ht="12.75" customHeight="1" x14ac:dyDescent="0.25">
      <c r="A130" s="350" t="s">
        <v>0</v>
      </c>
      <c r="B130" s="351"/>
      <c r="C130" s="352" t="s">
        <v>356</v>
      </c>
      <c r="D130" s="353">
        <f t="shared" ref="D130:I130" si="49">SUM(D128:D129)</f>
        <v>9368927.7200000007</v>
      </c>
      <c r="E130" s="353">
        <f t="shared" si="49"/>
        <v>8871222.2200000007</v>
      </c>
      <c r="F130" s="353">
        <f t="shared" si="49"/>
        <v>0</v>
      </c>
      <c r="G130" s="353">
        <f t="shared" si="49"/>
        <v>4969760.49</v>
      </c>
      <c r="H130" s="353">
        <f t="shared" si="49"/>
        <v>0</v>
      </c>
      <c r="I130" s="353">
        <f t="shared" si="49"/>
        <v>0</v>
      </c>
      <c r="K130" s="353">
        <f t="shared" ref="K130:L130" si="50">SUM(K128:K129)</f>
        <v>0</v>
      </c>
      <c r="L130" s="353">
        <f t="shared" si="50"/>
        <v>0</v>
      </c>
    </row>
    <row r="131" spans="1:12" ht="12.75" customHeight="1" x14ac:dyDescent="0.25">
      <c r="A131" s="373"/>
      <c r="B131" s="433"/>
      <c r="C131" s="147"/>
      <c r="D131" s="260"/>
      <c r="E131" s="260"/>
      <c r="F131" s="260"/>
      <c r="G131" s="260"/>
      <c r="H131" s="260"/>
      <c r="I131" s="434"/>
      <c r="K131" s="325"/>
      <c r="L131" s="326"/>
    </row>
    <row r="132" spans="1:12" ht="12.75" customHeight="1" x14ac:dyDescent="0.25">
      <c r="A132" s="189"/>
      <c r="B132" s="190"/>
      <c r="C132" s="191" t="s">
        <v>355</v>
      </c>
      <c r="D132" s="514"/>
      <c r="E132" s="515"/>
      <c r="F132" s="515"/>
      <c r="G132" s="515"/>
      <c r="H132" s="515"/>
      <c r="I132" s="516"/>
      <c r="K132" s="477"/>
      <c r="L132" s="513"/>
    </row>
    <row r="133" spans="1:12" ht="12.75" customHeight="1" x14ac:dyDescent="0.25">
      <c r="A133" s="104"/>
      <c r="B133" s="419"/>
      <c r="C133" s="307"/>
      <c r="D133" s="256"/>
      <c r="E133" s="256"/>
      <c r="F133" s="257"/>
      <c r="G133" s="257"/>
      <c r="H133" s="258"/>
      <c r="I133" s="263">
        <f t="shared" ref="I133:I134" si="51">H133</f>
        <v>0</v>
      </c>
      <c r="J133" s="346"/>
      <c r="K133" s="365"/>
      <c r="L133" s="365"/>
    </row>
    <row r="134" spans="1:12" ht="12.75" customHeight="1" x14ac:dyDescent="0.25">
      <c r="A134" s="104"/>
      <c r="B134" s="419"/>
      <c r="C134" s="10" t="s">
        <v>0</v>
      </c>
      <c r="D134" s="418"/>
      <c r="E134" s="418"/>
      <c r="F134" s="252"/>
      <c r="G134" s="252"/>
      <c r="H134" s="253"/>
      <c r="I134" s="263">
        <f t="shared" si="51"/>
        <v>0</v>
      </c>
      <c r="K134" s="417"/>
      <c r="L134" s="417"/>
    </row>
    <row r="135" spans="1:12" ht="12.75" customHeight="1" x14ac:dyDescent="0.25">
      <c r="A135" s="350" t="s">
        <v>0</v>
      </c>
      <c r="B135" s="351"/>
      <c r="C135" s="352" t="s">
        <v>356</v>
      </c>
      <c r="D135" s="353">
        <f t="shared" ref="D135:I135" si="52">SUM(D133:D134)</f>
        <v>0</v>
      </c>
      <c r="E135" s="353">
        <f t="shared" si="52"/>
        <v>0</v>
      </c>
      <c r="F135" s="353">
        <f t="shared" si="52"/>
        <v>0</v>
      </c>
      <c r="G135" s="353">
        <f t="shared" si="52"/>
        <v>0</v>
      </c>
      <c r="H135" s="353">
        <f t="shared" si="52"/>
        <v>0</v>
      </c>
      <c r="I135" s="353">
        <f t="shared" si="52"/>
        <v>0</v>
      </c>
      <c r="K135" s="353">
        <f t="shared" ref="K135:L135" si="53">SUM(K133:K134)</f>
        <v>0</v>
      </c>
      <c r="L135" s="353">
        <f t="shared" si="53"/>
        <v>0</v>
      </c>
    </row>
    <row r="136" spans="1:12" s="183" customFormat="1" ht="12.75" customHeight="1" x14ac:dyDescent="0.25">
      <c r="A136" s="354"/>
      <c r="B136" s="354"/>
      <c r="C136" s="518" t="s">
        <v>357</v>
      </c>
      <c r="D136" s="80" t="s">
        <v>174</v>
      </c>
      <c r="E136" s="79" t="s">
        <v>174</v>
      </c>
      <c r="F136" s="114" t="s">
        <v>93</v>
      </c>
      <c r="G136" s="115" t="s">
        <v>173</v>
      </c>
      <c r="H136" s="115" t="s">
        <v>473</v>
      </c>
      <c r="I136" s="115" t="s">
        <v>474</v>
      </c>
      <c r="K136" s="478" t="s">
        <v>444</v>
      </c>
      <c r="L136" s="479"/>
    </row>
    <row r="137" spans="1:12" s="183" customFormat="1" ht="12.75" customHeight="1" x14ac:dyDescent="0.25">
      <c r="A137" s="355"/>
      <c r="B137" s="355"/>
      <c r="C137" s="519"/>
      <c r="D137" s="122">
        <v>2019</v>
      </c>
      <c r="E137" s="181">
        <v>2020</v>
      </c>
      <c r="F137" s="123">
        <v>2021</v>
      </c>
      <c r="G137" s="181">
        <v>2021</v>
      </c>
      <c r="H137" s="181">
        <v>2022</v>
      </c>
      <c r="I137" s="118">
        <v>2022</v>
      </c>
      <c r="K137" s="412" t="s">
        <v>445</v>
      </c>
      <c r="L137" s="412" t="s">
        <v>446</v>
      </c>
    </row>
    <row r="138" spans="1:12" s="183" customFormat="1" ht="12.75" customHeight="1" x14ac:dyDescent="0.25">
      <c r="A138" s="356"/>
      <c r="B138" s="356"/>
      <c r="C138" s="520"/>
      <c r="D138" s="271">
        <f t="shared" ref="D138:I138" si="54">D86+D90+D112+D118+D125+D130+D135</f>
        <v>9368927.7200000007</v>
      </c>
      <c r="E138" s="271">
        <f t="shared" si="54"/>
        <v>8871222.2200000007</v>
      </c>
      <c r="F138" s="271">
        <f t="shared" si="54"/>
        <v>22511128</v>
      </c>
      <c r="G138" s="271">
        <f t="shared" si="54"/>
        <v>16978728.09</v>
      </c>
      <c r="H138" s="271">
        <f t="shared" si="54"/>
        <v>24911423</v>
      </c>
      <c r="I138" s="271">
        <f t="shared" si="54"/>
        <v>24911423</v>
      </c>
      <c r="K138" s="271">
        <f t="shared" ref="K138:L138" si="55">K86+K90+K112+K118+K125+K130+K135</f>
        <v>0</v>
      </c>
      <c r="L138" s="271">
        <f t="shared" si="55"/>
        <v>0</v>
      </c>
    </row>
    <row r="139" spans="1:12" s="183" customFormat="1" ht="12.75" customHeight="1" x14ac:dyDescent="0.25">
      <c r="A139" s="130"/>
      <c r="B139" s="130"/>
      <c r="C139" s="101"/>
      <c r="D139" s="212"/>
      <c r="E139" s="212"/>
      <c r="F139" s="212"/>
      <c r="G139" s="212"/>
      <c r="H139" s="212"/>
      <c r="I139" s="212"/>
      <c r="K139" s="231"/>
      <c r="L139" s="231"/>
    </row>
    <row r="140" spans="1:12" s="183" customFormat="1" ht="12.75" customHeight="1" x14ac:dyDescent="0.25">
      <c r="A140" s="130"/>
      <c r="B140" s="130"/>
      <c r="C140" s="101"/>
      <c r="D140" s="212"/>
      <c r="E140" s="212"/>
      <c r="F140" s="212"/>
      <c r="G140" s="212"/>
      <c r="H140" s="212"/>
      <c r="I140" s="212"/>
      <c r="K140" s="231"/>
      <c r="L140" s="231"/>
    </row>
    <row r="141" spans="1:12" s="183" customFormat="1" ht="12.75" customHeight="1" x14ac:dyDescent="0.25">
      <c r="A141" s="130"/>
      <c r="B141" s="130"/>
      <c r="C141" s="101"/>
      <c r="D141" s="212"/>
      <c r="E141" s="212"/>
      <c r="F141" s="212"/>
      <c r="G141" s="212"/>
      <c r="H141" s="212"/>
      <c r="I141" s="212"/>
      <c r="K141" s="231"/>
      <c r="L141" s="231"/>
    </row>
    <row r="142" spans="1:12" s="183" customFormat="1" ht="12.75" customHeight="1" x14ac:dyDescent="0.25">
      <c r="A142" s="130"/>
      <c r="B142" s="130"/>
      <c r="C142" s="101"/>
      <c r="D142" s="212"/>
      <c r="E142" s="212"/>
      <c r="F142" s="212"/>
      <c r="G142" s="212"/>
      <c r="H142" s="212"/>
      <c r="I142" s="212"/>
      <c r="K142" s="231"/>
      <c r="L142" s="231"/>
    </row>
    <row r="143" spans="1:12" s="183" customFormat="1" ht="12.75" customHeight="1" x14ac:dyDescent="0.25">
      <c r="A143" s="130"/>
      <c r="B143" s="130"/>
      <c r="C143" s="101"/>
      <c r="D143" s="212"/>
      <c r="E143" s="212"/>
      <c r="F143" s="212"/>
      <c r="G143" s="212"/>
      <c r="H143" s="212"/>
      <c r="I143" s="212"/>
      <c r="K143" s="231"/>
      <c r="L143" s="231"/>
    </row>
    <row r="144" spans="1:12" s="183" customFormat="1" ht="12.75" customHeight="1" x14ac:dyDescent="0.25">
      <c r="A144" s="130"/>
      <c r="B144" s="130"/>
      <c r="C144" s="101"/>
      <c r="D144" s="212"/>
      <c r="E144" s="212"/>
      <c r="F144" s="212"/>
      <c r="G144" s="212"/>
      <c r="H144" s="212"/>
      <c r="I144" s="212"/>
      <c r="K144" s="231"/>
      <c r="L144" s="231"/>
    </row>
    <row r="145" spans="1:12" s="183" customFormat="1" ht="12.75" customHeight="1" x14ac:dyDescent="0.25">
      <c r="A145" s="135" t="s">
        <v>189</v>
      </c>
      <c r="B145" s="177"/>
      <c r="C145" s="12"/>
      <c r="D145" s="178"/>
      <c r="E145" s="178"/>
      <c r="F145" s="178"/>
      <c r="G145" s="178"/>
      <c r="K145" s="231"/>
      <c r="L145" s="178" t="s">
        <v>218</v>
      </c>
    </row>
    <row r="146" spans="1:12" s="183" customFormat="1" ht="12.75" customHeight="1" x14ac:dyDescent="0.25">
      <c r="A146" s="492" t="s">
        <v>347</v>
      </c>
      <c r="B146" s="493"/>
      <c r="C146" s="493"/>
      <c r="D146" s="493"/>
      <c r="E146" s="493"/>
      <c r="F146" s="493"/>
      <c r="G146" s="493"/>
      <c r="H146" s="493"/>
      <c r="I146" s="493"/>
      <c r="K146" s="231"/>
      <c r="L146" s="231"/>
    </row>
    <row r="147" spans="1:12" s="183" customFormat="1" ht="12.75" customHeight="1" x14ac:dyDescent="0.25">
      <c r="A147" s="126"/>
      <c r="B147" s="184"/>
      <c r="C147" s="107"/>
      <c r="D147" s="185"/>
      <c r="E147" s="185"/>
      <c r="F147" s="185"/>
      <c r="G147" s="185"/>
      <c r="H147" s="185"/>
      <c r="I147" s="185"/>
      <c r="K147" s="231"/>
      <c r="L147" s="231"/>
    </row>
    <row r="148" spans="1:12" s="183" customFormat="1" ht="12.75" customHeight="1" x14ac:dyDescent="0.25">
      <c r="A148" s="79" t="s">
        <v>86</v>
      </c>
      <c r="B148" s="496" t="s">
        <v>8</v>
      </c>
      <c r="C148" s="480" t="s">
        <v>433</v>
      </c>
      <c r="D148" s="80" t="s">
        <v>174</v>
      </c>
      <c r="E148" s="79" t="s">
        <v>174</v>
      </c>
      <c r="F148" s="114" t="s">
        <v>93</v>
      </c>
      <c r="G148" s="115" t="s">
        <v>173</v>
      </c>
      <c r="H148" s="115" t="s">
        <v>473</v>
      </c>
      <c r="I148" s="115" t="s">
        <v>474</v>
      </c>
      <c r="K148" s="478" t="s">
        <v>444</v>
      </c>
      <c r="L148" s="479"/>
    </row>
    <row r="149" spans="1:12" s="183" customFormat="1" ht="12.75" customHeight="1" x14ac:dyDescent="0.25">
      <c r="A149" s="82" t="s">
        <v>85</v>
      </c>
      <c r="B149" s="521"/>
      <c r="C149" s="481"/>
      <c r="D149" s="83">
        <v>2019</v>
      </c>
      <c r="E149" s="118">
        <v>2020</v>
      </c>
      <c r="F149" s="117">
        <v>2021</v>
      </c>
      <c r="G149" s="118">
        <v>2021</v>
      </c>
      <c r="H149" s="118">
        <v>2022</v>
      </c>
      <c r="I149" s="118">
        <v>2022</v>
      </c>
      <c r="K149" s="412" t="s">
        <v>445</v>
      </c>
      <c r="L149" s="412" t="s">
        <v>446</v>
      </c>
    </row>
    <row r="150" spans="1:12" s="183" customFormat="1" ht="12.75" customHeight="1" x14ac:dyDescent="0.25">
      <c r="A150" s="373"/>
      <c r="B150" s="433"/>
      <c r="C150" s="147"/>
      <c r="D150" s="426"/>
      <c r="E150" s="426"/>
      <c r="F150" s="426"/>
      <c r="G150" s="426"/>
      <c r="H150" s="426"/>
      <c r="I150" s="435"/>
      <c r="K150" s="324"/>
      <c r="L150" s="321"/>
    </row>
    <row r="151" spans="1:12" s="183" customFormat="1" ht="12.75" customHeight="1" x14ac:dyDescent="0.25">
      <c r="A151" s="189"/>
      <c r="B151" s="190"/>
      <c r="C151" s="191" t="s">
        <v>434</v>
      </c>
      <c r="D151" s="514"/>
      <c r="E151" s="515"/>
      <c r="F151" s="515"/>
      <c r="G151" s="515"/>
      <c r="H151" s="515"/>
      <c r="I151" s="516"/>
      <c r="K151" s="477"/>
      <c r="L151" s="513"/>
    </row>
    <row r="152" spans="1:12" s="214" customFormat="1" ht="12.75" customHeight="1" x14ac:dyDescent="0.25">
      <c r="A152" s="161"/>
      <c r="B152" s="213"/>
      <c r="C152" s="186" t="s">
        <v>470</v>
      </c>
      <c r="D152" s="259"/>
      <c r="E152" s="259"/>
      <c r="F152" s="265"/>
      <c r="G152" s="265">
        <v>186336.37</v>
      </c>
      <c r="H152" s="263">
        <v>200000</v>
      </c>
      <c r="I152" s="263">
        <f t="shared" ref="I152" si="56">H152</f>
        <v>200000</v>
      </c>
      <c r="K152" s="243"/>
      <c r="L152" s="243"/>
    </row>
    <row r="153" spans="1:12" s="183" customFormat="1" ht="12.75" customHeight="1" x14ac:dyDescent="0.25">
      <c r="A153" s="350" t="s">
        <v>0</v>
      </c>
      <c r="B153" s="351"/>
      <c r="C153" s="352" t="s">
        <v>449</v>
      </c>
      <c r="D153" s="353">
        <f t="shared" ref="D153:I153" si="57">SUM(D152:D152)</f>
        <v>0</v>
      </c>
      <c r="E153" s="353">
        <f t="shared" si="57"/>
        <v>0</v>
      </c>
      <c r="F153" s="353">
        <f t="shared" si="57"/>
        <v>0</v>
      </c>
      <c r="G153" s="353">
        <f t="shared" si="57"/>
        <v>186336.37</v>
      </c>
      <c r="H153" s="353">
        <f t="shared" si="57"/>
        <v>200000</v>
      </c>
      <c r="I153" s="353">
        <f t="shared" si="57"/>
        <v>200000</v>
      </c>
      <c r="K153" s="353">
        <f t="shared" ref="K153:L153" si="58">SUM(K152:K152)</f>
        <v>0</v>
      </c>
      <c r="L153" s="353">
        <f t="shared" si="58"/>
        <v>0</v>
      </c>
    </row>
    <row r="154" spans="1:12" s="183" customFormat="1" ht="12.75" customHeight="1" x14ac:dyDescent="0.25">
      <c r="A154" s="12"/>
      <c r="B154" s="177"/>
      <c r="C154" s="12"/>
      <c r="D154" s="178"/>
      <c r="E154" s="178"/>
      <c r="F154" s="178"/>
      <c r="G154" s="178"/>
      <c r="H154" s="178"/>
      <c r="I154" s="178"/>
      <c r="K154" s="231"/>
      <c r="L154" s="231"/>
    </row>
    <row r="155" spans="1:12" s="183" customFormat="1" ht="12.75" customHeight="1" x14ac:dyDescent="0.25">
      <c r="A155" s="79" t="s">
        <v>86</v>
      </c>
      <c r="B155" s="496" t="s">
        <v>8</v>
      </c>
      <c r="C155" s="480" t="s">
        <v>358</v>
      </c>
      <c r="D155" s="80" t="s">
        <v>174</v>
      </c>
      <c r="E155" s="79" t="s">
        <v>174</v>
      </c>
      <c r="F155" s="114" t="s">
        <v>93</v>
      </c>
      <c r="G155" s="115" t="s">
        <v>173</v>
      </c>
      <c r="H155" s="115" t="s">
        <v>473</v>
      </c>
      <c r="I155" s="115" t="s">
        <v>474</v>
      </c>
      <c r="K155" s="478" t="s">
        <v>444</v>
      </c>
      <c r="L155" s="479"/>
    </row>
    <row r="156" spans="1:12" ht="12.75" customHeight="1" x14ac:dyDescent="0.25">
      <c r="A156" s="82" t="s">
        <v>85</v>
      </c>
      <c r="B156" s="521"/>
      <c r="C156" s="481"/>
      <c r="D156" s="122">
        <v>2019</v>
      </c>
      <c r="E156" s="181">
        <v>2020</v>
      </c>
      <c r="F156" s="123">
        <v>2021</v>
      </c>
      <c r="G156" s="181">
        <v>2021</v>
      </c>
      <c r="H156" s="181">
        <v>2022</v>
      </c>
      <c r="I156" s="118">
        <v>2022</v>
      </c>
      <c r="K156" s="309" t="s">
        <v>445</v>
      </c>
      <c r="L156" s="309" t="s">
        <v>446</v>
      </c>
    </row>
    <row r="157" spans="1:12" s="28" customFormat="1" ht="12.75" customHeight="1" x14ac:dyDescent="0.2">
      <c r="A157" s="354"/>
      <c r="B157" s="354"/>
      <c r="C157" s="357" t="s">
        <v>359</v>
      </c>
      <c r="D157" s="254">
        <f t="shared" ref="D157:I157" si="59">D9+D67+D138+D153</f>
        <v>10230516.220000001</v>
      </c>
      <c r="E157" s="254">
        <f t="shared" si="59"/>
        <v>10577738.020000001</v>
      </c>
      <c r="F157" s="254">
        <f t="shared" si="59"/>
        <v>26605370.009999998</v>
      </c>
      <c r="G157" s="254">
        <f t="shared" si="59"/>
        <v>21164064.93</v>
      </c>
      <c r="H157" s="254">
        <f t="shared" si="59"/>
        <v>25261423</v>
      </c>
      <c r="I157" s="254">
        <f t="shared" si="59"/>
        <v>25261423</v>
      </c>
      <c r="K157" s="254">
        <f t="shared" ref="K157:L157" si="60">K9+K67+K138+K153</f>
        <v>0</v>
      </c>
      <c r="L157" s="254">
        <f t="shared" si="60"/>
        <v>0</v>
      </c>
    </row>
    <row r="158" spans="1:12" s="28" customFormat="1" ht="12.75" customHeight="1" x14ac:dyDescent="0.2">
      <c r="A158" s="355"/>
      <c r="B158" s="355"/>
      <c r="C158" s="358" t="s">
        <v>116</v>
      </c>
      <c r="D158" s="254">
        <f t="shared" ref="D158:I158" si="61">D13</f>
        <v>0</v>
      </c>
      <c r="E158" s="254">
        <f t="shared" si="61"/>
        <v>0</v>
      </c>
      <c r="F158" s="254">
        <f t="shared" si="61"/>
        <v>22044211</v>
      </c>
      <c r="G158" s="254">
        <f t="shared" si="61"/>
        <v>0</v>
      </c>
      <c r="H158" s="254">
        <f t="shared" si="61"/>
        <v>0</v>
      </c>
      <c r="I158" s="254">
        <f t="shared" si="61"/>
        <v>0</v>
      </c>
      <c r="K158" s="254">
        <f t="shared" ref="K158:L158" si="62">K13</f>
        <v>0</v>
      </c>
      <c r="L158" s="254">
        <f t="shared" si="62"/>
        <v>0</v>
      </c>
    </row>
    <row r="159" spans="1:12" s="28" customFormat="1" ht="12.75" customHeight="1" x14ac:dyDescent="0.2">
      <c r="A159" s="356"/>
      <c r="B159" s="356"/>
      <c r="C159" s="358" t="s">
        <v>358</v>
      </c>
      <c r="D159" s="302">
        <f t="shared" ref="D159:E159" si="63">SUM(D157:D158)</f>
        <v>10230516.220000001</v>
      </c>
      <c r="E159" s="302">
        <f t="shared" si="63"/>
        <v>10577738.020000001</v>
      </c>
      <c r="F159" s="302">
        <f>SUM(F157:F158)</f>
        <v>48649581.009999998</v>
      </c>
      <c r="G159" s="302">
        <f t="shared" ref="G159:H159" si="64">SUM(G157:G158)</f>
        <v>21164064.93</v>
      </c>
      <c r="H159" s="302">
        <f t="shared" si="64"/>
        <v>25261423</v>
      </c>
      <c r="I159" s="302">
        <f t="shared" ref="I159" si="65">SUM(I157:I158)</f>
        <v>25261423</v>
      </c>
      <c r="K159" s="302">
        <f t="shared" ref="K159:L159" si="66">SUM(K157:K158)</f>
        <v>0</v>
      </c>
      <c r="L159" s="302">
        <f t="shared" si="66"/>
        <v>0</v>
      </c>
    </row>
    <row r="160" spans="1:12" ht="12.75" customHeight="1" x14ac:dyDescent="0.25"/>
    <row r="161" ht="12.75" customHeight="1" x14ac:dyDescent="0.25"/>
  </sheetData>
  <sheetProtection algorithmName="SHA-512" hashValue="yhKxltAkaqBvuviSQyzI7+H9i9mGrIXLBe2b5n7sYX83NzazUGutp0/D7FM8tqs87JaM9Z0bkcVi13JIvNLo+Q==" saltValue="CEzX7nsOtnFWfArXLjO7GA==" spinCount="100000" sheet="1" objects="1" scenarios="1"/>
  <mergeCells count="63">
    <mergeCell ref="K69:L69"/>
    <mergeCell ref="K100:L100"/>
    <mergeCell ref="K136:L136"/>
    <mergeCell ref="K148:L148"/>
    <mergeCell ref="K155:L155"/>
    <mergeCell ref="K71:L71"/>
    <mergeCell ref="K88:L88"/>
    <mergeCell ref="K102:L102"/>
    <mergeCell ref="K114:L114"/>
    <mergeCell ref="K119:L119"/>
    <mergeCell ref="K127:L127"/>
    <mergeCell ref="K132:L132"/>
    <mergeCell ref="K151:L151"/>
    <mergeCell ref="K52:L52"/>
    <mergeCell ref="K65:L65"/>
    <mergeCell ref="K6:L6"/>
    <mergeCell ref="K10:L10"/>
    <mergeCell ref="K27:L27"/>
    <mergeCell ref="K20:L20"/>
    <mergeCell ref="K34:L34"/>
    <mergeCell ref="K41:L41"/>
    <mergeCell ref="K54:L54"/>
    <mergeCell ref="K60:L60"/>
    <mergeCell ref="D6:I6"/>
    <mergeCell ref="D10:I10"/>
    <mergeCell ref="D20:I20"/>
    <mergeCell ref="K4:L4"/>
    <mergeCell ref="K14:L14"/>
    <mergeCell ref="K18:L18"/>
    <mergeCell ref="B4:B5"/>
    <mergeCell ref="C4:C5"/>
    <mergeCell ref="B18:B19"/>
    <mergeCell ref="C14:C16"/>
    <mergeCell ref="C18:C19"/>
    <mergeCell ref="D88:I88"/>
    <mergeCell ref="B155:B156"/>
    <mergeCell ref="C155:C156"/>
    <mergeCell ref="C100:C101"/>
    <mergeCell ref="C136:C138"/>
    <mergeCell ref="B100:B101"/>
    <mergeCell ref="C148:C149"/>
    <mergeCell ref="B148:B149"/>
    <mergeCell ref="D102:I102"/>
    <mergeCell ref="D114:I114"/>
    <mergeCell ref="D119:I119"/>
    <mergeCell ref="D127:I127"/>
    <mergeCell ref="D132:I132"/>
    <mergeCell ref="D151:I151"/>
    <mergeCell ref="A2:I2"/>
    <mergeCell ref="A50:I50"/>
    <mergeCell ref="A98:I98"/>
    <mergeCell ref="A146:I146"/>
    <mergeCell ref="B52:B53"/>
    <mergeCell ref="D27:I27"/>
    <mergeCell ref="D34:I34"/>
    <mergeCell ref="D41:I41"/>
    <mergeCell ref="D54:I54"/>
    <mergeCell ref="D60:I60"/>
    <mergeCell ref="C65:C67"/>
    <mergeCell ref="B69:B70"/>
    <mergeCell ref="C69:C70"/>
    <mergeCell ref="C52:C53"/>
    <mergeCell ref="D71:I71"/>
  </mergeCells>
  <pageMargins left="0.11811023622047245" right="0.11811023622047245" top="0.78740157480314965" bottom="0.78740157480314965" header="0.31496062992125984" footer="0.31496062992125984"/>
  <pageSetup paperSize="9" scale="8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M41"/>
  <sheetViews>
    <sheetView workbookViewId="0">
      <selection activeCell="G24" sqref="G24"/>
    </sheetView>
  </sheetViews>
  <sheetFormatPr defaultColWidth="9.140625" defaultRowHeight="12.75" x14ac:dyDescent="0.2"/>
  <cols>
    <col min="1" max="3" width="9.42578125" style="75" customWidth="1"/>
    <col min="4" max="4" width="48.7109375" style="12" customWidth="1"/>
    <col min="5" max="10" width="12.7109375" style="12" customWidth="1"/>
    <col min="11" max="11" width="1.7109375" style="12" customWidth="1"/>
    <col min="12" max="13" width="12.7109375" style="196" customWidth="1"/>
    <col min="14" max="16384" width="9.140625" style="12"/>
  </cols>
  <sheetData>
    <row r="1" spans="1:13" ht="12.75" customHeight="1" x14ac:dyDescent="0.2">
      <c r="A1" s="135" t="s">
        <v>189</v>
      </c>
      <c r="D1" s="195"/>
      <c r="E1" s="195"/>
      <c r="F1" s="195"/>
      <c r="G1" s="195"/>
      <c r="M1" s="196" t="s">
        <v>215</v>
      </c>
    </row>
    <row r="2" spans="1:13" ht="12.75" customHeight="1" x14ac:dyDescent="0.25">
      <c r="A2" s="492" t="s">
        <v>282</v>
      </c>
      <c r="B2" s="446"/>
      <c r="C2" s="446"/>
      <c r="D2" s="446"/>
      <c r="E2" s="446"/>
      <c r="F2" s="446"/>
      <c r="G2" s="446"/>
      <c r="H2" s="446"/>
      <c r="I2" s="446"/>
      <c r="J2" s="446"/>
    </row>
    <row r="3" spans="1:13" ht="12.75" customHeight="1" x14ac:dyDescent="0.2">
      <c r="A3" s="137"/>
      <c r="B3" s="137"/>
      <c r="C3" s="137"/>
      <c r="D3" s="197"/>
      <c r="E3" s="197"/>
      <c r="F3" s="197"/>
      <c r="G3" s="197"/>
      <c r="H3" s="197"/>
    </row>
    <row r="4" spans="1:13" ht="12.75" customHeight="1" x14ac:dyDescent="0.2">
      <c r="A4" s="115" t="s">
        <v>86</v>
      </c>
      <c r="B4" s="166" t="s">
        <v>8</v>
      </c>
      <c r="C4" s="115" t="s">
        <v>79</v>
      </c>
      <c r="D4" s="526" t="s">
        <v>319</v>
      </c>
      <c r="E4" s="80" t="s">
        <v>174</v>
      </c>
      <c r="F4" s="79" t="s">
        <v>174</v>
      </c>
      <c r="G4" s="114" t="s">
        <v>93</v>
      </c>
      <c r="H4" s="115" t="s">
        <v>173</v>
      </c>
      <c r="I4" s="115" t="s">
        <v>473</v>
      </c>
      <c r="J4" s="115" t="s">
        <v>474</v>
      </c>
      <c r="L4" s="478" t="s">
        <v>444</v>
      </c>
      <c r="M4" s="479"/>
    </row>
    <row r="5" spans="1:13" ht="12.75" customHeight="1" x14ac:dyDescent="0.2">
      <c r="A5" s="118" t="s">
        <v>85</v>
      </c>
      <c r="B5" s="198" t="s">
        <v>85</v>
      </c>
      <c r="C5" s="118" t="s">
        <v>85</v>
      </c>
      <c r="D5" s="527"/>
      <c r="E5" s="83">
        <v>2019</v>
      </c>
      <c r="F5" s="118">
        <v>2020</v>
      </c>
      <c r="G5" s="117">
        <v>2021</v>
      </c>
      <c r="H5" s="118">
        <v>2021</v>
      </c>
      <c r="I5" s="181">
        <v>2022</v>
      </c>
      <c r="J5" s="118">
        <v>2022</v>
      </c>
      <c r="L5" s="309" t="s">
        <v>445</v>
      </c>
      <c r="M5" s="309" t="s">
        <v>446</v>
      </c>
    </row>
    <row r="6" spans="1:13" ht="12.75" customHeight="1" x14ac:dyDescent="0.2">
      <c r="A6" s="11">
        <v>3113</v>
      </c>
      <c r="B6" s="11">
        <v>300</v>
      </c>
      <c r="C6" s="11">
        <v>5331</v>
      </c>
      <c r="D6" s="186" t="s">
        <v>314</v>
      </c>
      <c r="E6" s="269">
        <v>5400000</v>
      </c>
      <c r="F6" s="269">
        <v>5400000</v>
      </c>
      <c r="G6" s="269">
        <v>5022000</v>
      </c>
      <c r="H6" s="269">
        <v>5022000</v>
      </c>
      <c r="I6" s="270">
        <v>5400000</v>
      </c>
      <c r="J6" s="270">
        <f>I6</f>
        <v>5400000</v>
      </c>
      <c r="L6" s="220"/>
      <c r="M6" s="220"/>
    </row>
    <row r="7" spans="1:13" ht="12.75" customHeight="1" x14ac:dyDescent="0.2">
      <c r="A7" s="11">
        <v>3639</v>
      </c>
      <c r="B7" s="11">
        <v>361</v>
      </c>
      <c r="C7" s="11">
        <v>5331</v>
      </c>
      <c r="D7" s="186" t="s">
        <v>313</v>
      </c>
      <c r="E7" s="269">
        <v>11670000</v>
      </c>
      <c r="F7" s="269">
        <v>11670000</v>
      </c>
      <c r="G7" s="269">
        <v>10688100</v>
      </c>
      <c r="H7" s="269">
        <v>10838100</v>
      </c>
      <c r="I7" s="270">
        <v>11450000</v>
      </c>
      <c r="J7" s="270">
        <f t="shared" ref="J7:J12" si="0">I7</f>
        <v>11450000</v>
      </c>
      <c r="L7" s="220"/>
      <c r="M7" s="220"/>
    </row>
    <row r="8" spans="1:13" ht="12.75" customHeight="1" x14ac:dyDescent="0.2">
      <c r="A8" s="11">
        <v>3429</v>
      </c>
      <c r="B8" s="11">
        <v>361</v>
      </c>
      <c r="C8" s="11">
        <v>5331</v>
      </c>
      <c r="D8" s="186" t="s">
        <v>462</v>
      </c>
      <c r="E8" s="269"/>
      <c r="F8" s="269"/>
      <c r="G8" s="269"/>
      <c r="H8" s="269"/>
      <c r="I8" s="270">
        <v>500000</v>
      </c>
      <c r="J8" s="270">
        <f t="shared" si="0"/>
        <v>500000</v>
      </c>
      <c r="L8" s="366"/>
      <c r="M8" s="366"/>
    </row>
    <row r="9" spans="1:13" ht="12.75" customHeight="1" x14ac:dyDescent="0.2">
      <c r="A9" s="11">
        <v>3141</v>
      </c>
      <c r="B9" s="11">
        <v>312</v>
      </c>
      <c r="C9" s="11">
        <v>5331</v>
      </c>
      <c r="D9" s="186" t="s">
        <v>315</v>
      </c>
      <c r="E9" s="269">
        <v>1150000</v>
      </c>
      <c r="F9" s="269">
        <v>1150000</v>
      </c>
      <c r="G9" s="269">
        <v>1069500</v>
      </c>
      <c r="H9" s="269">
        <v>1069500</v>
      </c>
      <c r="I9" s="270">
        <v>1300000</v>
      </c>
      <c r="J9" s="270">
        <f t="shared" si="0"/>
        <v>1300000</v>
      </c>
      <c r="L9" s="220"/>
      <c r="M9" s="220"/>
    </row>
    <row r="10" spans="1:13" ht="12.75" customHeight="1" x14ac:dyDescent="0.2">
      <c r="A10" s="11">
        <v>3421</v>
      </c>
      <c r="B10" s="11">
        <v>313</v>
      </c>
      <c r="C10" s="11">
        <v>5331</v>
      </c>
      <c r="D10" s="186" t="s">
        <v>316</v>
      </c>
      <c r="E10" s="269">
        <v>1800000</v>
      </c>
      <c r="F10" s="269">
        <v>1800000</v>
      </c>
      <c r="G10" s="269">
        <v>1674000</v>
      </c>
      <c r="H10" s="269">
        <v>1674000</v>
      </c>
      <c r="I10" s="270">
        <v>1800000</v>
      </c>
      <c r="J10" s="270">
        <f t="shared" si="0"/>
        <v>1800000</v>
      </c>
      <c r="L10" s="220"/>
      <c r="M10" s="220"/>
    </row>
    <row r="11" spans="1:13" ht="12.75" customHeight="1" x14ac:dyDescent="0.2">
      <c r="A11" s="11">
        <v>3421</v>
      </c>
      <c r="B11" s="11">
        <v>313</v>
      </c>
      <c r="C11" s="11">
        <v>5336</v>
      </c>
      <c r="D11" s="186" t="s">
        <v>401</v>
      </c>
      <c r="E11" s="269"/>
      <c r="F11" s="269"/>
      <c r="G11" s="269"/>
      <c r="H11" s="269">
        <v>127991.26</v>
      </c>
      <c r="I11" s="270"/>
      <c r="J11" s="270">
        <f t="shared" si="0"/>
        <v>0</v>
      </c>
      <c r="L11" s="220"/>
      <c r="M11" s="220"/>
    </row>
    <row r="12" spans="1:13" ht="12.75" customHeight="1" x14ac:dyDescent="0.2">
      <c r="A12" s="11">
        <v>3113</v>
      </c>
      <c r="B12" s="11">
        <v>300</v>
      </c>
      <c r="C12" s="11">
        <v>5336</v>
      </c>
      <c r="D12" s="186" t="s">
        <v>385</v>
      </c>
      <c r="E12" s="269"/>
      <c r="F12" s="269"/>
      <c r="G12" s="269"/>
      <c r="H12" s="269">
        <v>1275662</v>
      </c>
      <c r="I12" s="270"/>
      <c r="J12" s="270">
        <f t="shared" si="0"/>
        <v>0</v>
      </c>
      <c r="L12" s="220"/>
      <c r="M12" s="220"/>
    </row>
    <row r="13" spans="1:13" ht="12.75" customHeight="1" x14ac:dyDescent="0.2">
      <c r="A13" s="199"/>
      <c r="B13" s="199"/>
      <c r="C13" s="199"/>
      <c r="D13" s="200" t="s">
        <v>320</v>
      </c>
      <c r="E13" s="271">
        <f>SUM(E6:E12)</f>
        <v>20020000</v>
      </c>
      <c r="F13" s="271">
        <f t="shared" ref="F13:M13" si="1">SUM(F6:F12)</f>
        <v>20020000</v>
      </c>
      <c r="G13" s="271">
        <f t="shared" si="1"/>
        <v>18453600</v>
      </c>
      <c r="H13" s="271">
        <f t="shared" si="1"/>
        <v>20007253.260000002</v>
      </c>
      <c r="I13" s="271">
        <f t="shared" si="1"/>
        <v>20450000</v>
      </c>
      <c r="J13" s="271">
        <f t="shared" si="1"/>
        <v>20450000</v>
      </c>
      <c r="L13" s="271">
        <f t="shared" si="1"/>
        <v>0</v>
      </c>
      <c r="M13" s="271">
        <f t="shared" si="1"/>
        <v>0</v>
      </c>
    </row>
    <row r="14" spans="1:13" ht="12.75" customHeight="1" x14ac:dyDescent="0.2">
      <c r="A14" s="201"/>
      <c r="B14" s="201"/>
      <c r="D14" s="202"/>
      <c r="E14" s="203"/>
      <c r="F14" s="203"/>
      <c r="G14" s="203" t="s">
        <v>0</v>
      </c>
      <c r="H14" s="203"/>
      <c r="I14" s="203"/>
      <c r="J14" s="203"/>
    </row>
    <row r="15" spans="1:13" ht="12.75" customHeight="1" x14ac:dyDescent="0.2">
      <c r="A15" s="115" t="s">
        <v>86</v>
      </c>
      <c r="B15" s="166" t="s">
        <v>8</v>
      </c>
      <c r="C15" s="115" t="s">
        <v>79</v>
      </c>
      <c r="D15" s="526" t="s">
        <v>321</v>
      </c>
      <c r="E15" s="80" t="s">
        <v>174</v>
      </c>
      <c r="F15" s="79" t="s">
        <v>174</v>
      </c>
      <c r="G15" s="114" t="s">
        <v>93</v>
      </c>
      <c r="H15" s="115" t="s">
        <v>173</v>
      </c>
      <c r="I15" s="115" t="s">
        <v>473</v>
      </c>
      <c r="J15" s="115" t="s">
        <v>474</v>
      </c>
      <c r="L15" s="478" t="s">
        <v>444</v>
      </c>
      <c r="M15" s="479"/>
    </row>
    <row r="16" spans="1:13" ht="12.75" customHeight="1" x14ac:dyDescent="0.2">
      <c r="A16" s="118" t="s">
        <v>85</v>
      </c>
      <c r="B16" s="198" t="s">
        <v>85</v>
      </c>
      <c r="C16" s="118" t="s">
        <v>85</v>
      </c>
      <c r="D16" s="527"/>
      <c r="E16" s="83">
        <v>2019</v>
      </c>
      <c r="F16" s="118">
        <v>2020</v>
      </c>
      <c r="G16" s="117">
        <v>2021</v>
      </c>
      <c r="H16" s="118">
        <v>2021</v>
      </c>
      <c r="I16" s="181">
        <v>2022</v>
      </c>
      <c r="J16" s="118">
        <v>2022</v>
      </c>
      <c r="L16" s="309" t="s">
        <v>445</v>
      </c>
      <c r="M16" s="309" t="s">
        <v>446</v>
      </c>
    </row>
    <row r="17" spans="1:13" ht="12.75" customHeight="1" x14ac:dyDescent="0.2">
      <c r="A17" s="16">
        <v>4344</v>
      </c>
      <c r="B17" s="16">
        <v>315</v>
      </c>
      <c r="C17" s="16">
        <v>5339</v>
      </c>
      <c r="D17" s="186" t="s">
        <v>80</v>
      </c>
      <c r="E17" s="266">
        <v>72000</v>
      </c>
      <c r="F17" s="266">
        <v>72000</v>
      </c>
      <c r="G17" s="266">
        <v>84000</v>
      </c>
      <c r="H17" s="266">
        <v>84000</v>
      </c>
      <c r="I17" s="267">
        <v>84000</v>
      </c>
      <c r="J17" s="270">
        <f t="shared" ref="J17:J18" si="2">I17</f>
        <v>84000</v>
      </c>
      <c r="L17" s="220"/>
      <c r="M17" s="220"/>
    </row>
    <row r="18" spans="1:13" ht="12.75" customHeight="1" x14ac:dyDescent="0.2">
      <c r="A18" s="11"/>
      <c r="B18" s="11"/>
      <c r="C18" s="11"/>
      <c r="D18" s="186"/>
      <c r="E18" s="266"/>
      <c r="F18" s="266"/>
      <c r="G18" s="266"/>
      <c r="H18" s="266"/>
      <c r="I18" s="267"/>
      <c r="J18" s="270">
        <f t="shared" si="2"/>
        <v>0</v>
      </c>
      <c r="L18" s="220"/>
      <c r="M18" s="220"/>
    </row>
    <row r="19" spans="1:13" ht="12.75" customHeight="1" x14ac:dyDescent="0.2">
      <c r="A19" s="199"/>
      <c r="B19" s="199"/>
      <c r="C19" s="199"/>
      <c r="D19" s="200" t="s">
        <v>322</v>
      </c>
      <c r="E19" s="268">
        <f>SUM(E17:E18)</f>
        <v>72000</v>
      </c>
      <c r="F19" s="268">
        <f t="shared" ref="F19:M19" si="3">SUM(F17:F18)</f>
        <v>72000</v>
      </c>
      <c r="G19" s="268">
        <f t="shared" si="3"/>
        <v>84000</v>
      </c>
      <c r="H19" s="268">
        <f t="shared" si="3"/>
        <v>84000</v>
      </c>
      <c r="I19" s="268">
        <f t="shared" si="3"/>
        <v>84000</v>
      </c>
      <c r="J19" s="268">
        <f t="shared" si="3"/>
        <v>84000</v>
      </c>
      <c r="L19" s="268">
        <f t="shared" si="3"/>
        <v>0</v>
      </c>
      <c r="M19" s="268">
        <f t="shared" si="3"/>
        <v>0</v>
      </c>
    </row>
    <row r="20" spans="1:13" ht="12.75" customHeight="1" x14ac:dyDescent="0.2">
      <c r="E20" s="204"/>
      <c r="F20" s="204"/>
      <c r="G20" s="204" t="s">
        <v>0</v>
      </c>
      <c r="H20" s="204"/>
      <c r="I20" s="133"/>
      <c r="J20" s="133"/>
    </row>
    <row r="21" spans="1:13" ht="12.75" customHeight="1" x14ac:dyDescent="0.2">
      <c r="A21" s="115" t="s">
        <v>86</v>
      </c>
      <c r="B21" s="166" t="s">
        <v>8</v>
      </c>
      <c r="C21" s="115" t="s">
        <v>79</v>
      </c>
      <c r="D21" s="526" t="s">
        <v>324</v>
      </c>
      <c r="E21" s="80" t="s">
        <v>174</v>
      </c>
      <c r="F21" s="79" t="s">
        <v>174</v>
      </c>
      <c r="G21" s="114" t="s">
        <v>93</v>
      </c>
      <c r="H21" s="115" t="s">
        <v>173</v>
      </c>
      <c r="I21" s="115" t="s">
        <v>473</v>
      </c>
      <c r="J21" s="115" t="s">
        <v>474</v>
      </c>
      <c r="L21" s="478" t="s">
        <v>444</v>
      </c>
      <c r="M21" s="479"/>
    </row>
    <row r="22" spans="1:13" ht="12.75" customHeight="1" x14ac:dyDescent="0.2">
      <c r="A22" s="118" t="s">
        <v>85</v>
      </c>
      <c r="B22" s="198" t="s">
        <v>85</v>
      </c>
      <c r="C22" s="118" t="s">
        <v>85</v>
      </c>
      <c r="D22" s="527"/>
      <c r="E22" s="83">
        <v>2019</v>
      </c>
      <c r="F22" s="118">
        <v>2020</v>
      </c>
      <c r="G22" s="117">
        <v>2021</v>
      </c>
      <c r="H22" s="118">
        <v>2021</v>
      </c>
      <c r="I22" s="181">
        <v>2022</v>
      </c>
      <c r="J22" s="118">
        <v>2022</v>
      </c>
      <c r="L22" s="309" t="s">
        <v>445</v>
      </c>
      <c r="M22" s="309" t="s">
        <v>446</v>
      </c>
    </row>
    <row r="23" spans="1:13" ht="12.75" customHeight="1" x14ac:dyDescent="0.2">
      <c r="A23" s="11">
        <v>3419</v>
      </c>
      <c r="B23" s="11">
        <v>707</v>
      </c>
      <c r="C23" s="11">
        <v>5222</v>
      </c>
      <c r="D23" s="186" t="s">
        <v>326</v>
      </c>
      <c r="E23" s="266">
        <v>969000</v>
      </c>
      <c r="F23" s="266">
        <v>969000</v>
      </c>
      <c r="G23" s="266">
        <v>823650</v>
      </c>
      <c r="H23" s="266">
        <v>823650</v>
      </c>
      <c r="I23" s="267">
        <v>969000</v>
      </c>
      <c r="J23" s="270">
        <f t="shared" ref="J23:J25" si="4">I23</f>
        <v>969000</v>
      </c>
      <c r="L23" s="220"/>
      <c r="M23" s="220"/>
    </row>
    <row r="24" spans="1:13" ht="12.75" customHeight="1" x14ac:dyDescent="0.2">
      <c r="A24" s="11">
        <v>3421</v>
      </c>
      <c r="B24" s="11">
        <v>707</v>
      </c>
      <c r="C24" s="11">
        <v>5222</v>
      </c>
      <c r="D24" s="186" t="s">
        <v>327</v>
      </c>
      <c r="E24" s="266">
        <v>100000</v>
      </c>
      <c r="F24" s="266">
        <v>100000</v>
      </c>
      <c r="G24" s="266">
        <v>85000</v>
      </c>
      <c r="H24" s="266">
        <v>85000</v>
      </c>
      <c r="I24" s="267">
        <v>100000</v>
      </c>
      <c r="J24" s="270">
        <f t="shared" si="4"/>
        <v>100000</v>
      </c>
      <c r="L24" s="220"/>
      <c r="M24" s="220"/>
    </row>
    <row r="25" spans="1:13" ht="12.75" customHeight="1" x14ac:dyDescent="0.2">
      <c r="A25" s="11"/>
      <c r="B25" s="11"/>
      <c r="C25" s="11"/>
      <c r="D25" s="186"/>
      <c r="E25" s="266"/>
      <c r="F25" s="266"/>
      <c r="G25" s="266" t="s">
        <v>0</v>
      </c>
      <c r="H25" s="266"/>
      <c r="I25" s="267"/>
      <c r="J25" s="270">
        <f t="shared" si="4"/>
        <v>0</v>
      </c>
      <c r="L25" s="220"/>
      <c r="M25" s="220"/>
    </row>
    <row r="26" spans="1:13" ht="12.75" customHeight="1" x14ac:dyDescent="0.2">
      <c r="A26" s="199"/>
      <c r="B26" s="199"/>
      <c r="C26" s="199"/>
      <c r="D26" s="200" t="s">
        <v>325</v>
      </c>
      <c r="E26" s="268">
        <f>SUM(E23:E25)</f>
        <v>1069000</v>
      </c>
      <c r="F26" s="268">
        <f t="shared" ref="F26:M26" si="5">SUM(F23:F25)</f>
        <v>1069000</v>
      </c>
      <c r="G26" s="268">
        <f t="shared" si="5"/>
        <v>908650</v>
      </c>
      <c r="H26" s="268">
        <f t="shared" si="5"/>
        <v>908650</v>
      </c>
      <c r="I26" s="268">
        <f t="shared" si="5"/>
        <v>1069000</v>
      </c>
      <c r="J26" s="268">
        <f t="shared" si="5"/>
        <v>1069000</v>
      </c>
      <c r="L26" s="268">
        <f t="shared" si="5"/>
        <v>0</v>
      </c>
      <c r="M26" s="268">
        <f t="shared" si="5"/>
        <v>0</v>
      </c>
    </row>
    <row r="27" spans="1:13" ht="12.75" customHeight="1" x14ac:dyDescent="0.2">
      <c r="E27" s="204"/>
      <c r="F27" s="204"/>
      <c r="G27" s="204" t="s">
        <v>0</v>
      </c>
      <c r="H27" s="204"/>
      <c r="I27" s="133"/>
      <c r="J27" s="133"/>
    </row>
    <row r="28" spans="1:13" ht="12.75" customHeight="1" x14ac:dyDescent="0.2">
      <c r="A28" s="115" t="s">
        <v>86</v>
      </c>
      <c r="B28" s="166" t="s">
        <v>8</v>
      </c>
      <c r="C28" s="115" t="s">
        <v>79</v>
      </c>
      <c r="D28" s="526" t="s">
        <v>328</v>
      </c>
      <c r="E28" s="80" t="s">
        <v>174</v>
      </c>
      <c r="F28" s="79" t="s">
        <v>174</v>
      </c>
      <c r="G28" s="114" t="s">
        <v>93</v>
      </c>
      <c r="H28" s="115" t="s">
        <v>173</v>
      </c>
      <c r="I28" s="115" t="s">
        <v>473</v>
      </c>
      <c r="J28" s="115" t="s">
        <v>474</v>
      </c>
      <c r="L28" s="478" t="s">
        <v>444</v>
      </c>
      <c r="M28" s="479"/>
    </row>
    <row r="29" spans="1:13" ht="12.75" customHeight="1" x14ac:dyDescent="0.2">
      <c r="A29" s="118" t="s">
        <v>85</v>
      </c>
      <c r="B29" s="198" t="s">
        <v>85</v>
      </c>
      <c r="C29" s="118" t="s">
        <v>85</v>
      </c>
      <c r="D29" s="527"/>
      <c r="E29" s="83">
        <v>2019</v>
      </c>
      <c r="F29" s="118">
        <v>2020</v>
      </c>
      <c r="G29" s="117">
        <v>2021</v>
      </c>
      <c r="H29" s="118">
        <v>2021</v>
      </c>
      <c r="I29" s="181">
        <v>2022</v>
      </c>
      <c r="J29" s="118">
        <v>2022</v>
      </c>
      <c r="L29" s="309" t="s">
        <v>445</v>
      </c>
      <c r="M29" s="309" t="s">
        <v>446</v>
      </c>
    </row>
    <row r="30" spans="1:13" ht="12.75" customHeight="1" x14ac:dyDescent="0.2">
      <c r="A30" s="11">
        <v>3900</v>
      </c>
      <c r="B30" s="11">
        <v>606</v>
      </c>
      <c r="C30" s="11">
        <v>5901</v>
      </c>
      <c r="D30" s="186" t="s">
        <v>278</v>
      </c>
      <c r="E30" s="266">
        <v>74905</v>
      </c>
      <c r="F30" s="266">
        <v>23000</v>
      </c>
      <c r="G30" s="266">
        <v>30000</v>
      </c>
      <c r="H30" s="266">
        <v>30000</v>
      </c>
      <c r="I30" s="267">
        <v>100000</v>
      </c>
      <c r="J30" s="270">
        <f t="shared" ref="J30:J35" si="6">I30</f>
        <v>100000</v>
      </c>
      <c r="L30" s="220"/>
      <c r="M30" s="220"/>
    </row>
    <row r="31" spans="1:13" ht="12.75" customHeight="1" x14ac:dyDescent="0.2">
      <c r="A31" s="11">
        <v>3900</v>
      </c>
      <c r="B31" s="11">
        <v>607</v>
      </c>
      <c r="C31" s="11">
        <v>5901</v>
      </c>
      <c r="D31" s="186" t="s">
        <v>279</v>
      </c>
      <c r="E31" s="266">
        <v>0</v>
      </c>
      <c r="F31" s="266">
        <v>187290.5</v>
      </c>
      <c r="G31" s="266">
        <v>300000</v>
      </c>
      <c r="H31" s="266">
        <v>400000</v>
      </c>
      <c r="I31" s="267">
        <v>500000</v>
      </c>
      <c r="J31" s="270">
        <f t="shared" si="6"/>
        <v>500000</v>
      </c>
      <c r="L31" s="220"/>
      <c r="M31" s="220"/>
    </row>
    <row r="32" spans="1:13" ht="12.75" customHeight="1" x14ac:dyDescent="0.2">
      <c r="A32" s="96">
        <v>3745</v>
      </c>
      <c r="B32" s="96" t="s">
        <v>0</v>
      </c>
      <c r="C32" s="11">
        <v>5321</v>
      </c>
      <c r="D32" s="205" t="s">
        <v>126</v>
      </c>
      <c r="E32" s="272">
        <v>0</v>
      </c>
      <c r="F32" s="272">
        <v>0</v>
      </c>
      <c r="G32" s="272">
        <v>50000</v>
      </c>
      <c r="H32" s="272">
        <v>50000</v>
      </c>
      <c r="I32" s="273">
        <v>50000</v>
      </c>
      <c r="J32" s="270">
        <f t="shared" si="6"/>
        <v>50000</v>
      </c>
      <c r="L32" s="220"/>
      <c r="M32" s="220"/>
    </row>
    <row r="33" spans="1:13" ht="12.75" customHeight="1" x14ac:dyDescent="0.2">
      <c r="A33" s="96"/>
      <c r="B33" s="96"/>
      <c r="C33" s="11"/>
      <c r="D33" s="205"/>
      <c r="E33" s="272"/>
      <c r="F33" s="272" t="s">
        <v>0</v>
      </c>
      <c r="G33" s="272"/>
      <c r="H33" s="272"/>
      <c r="I33" s="273"/>
      <c r="J33" s="270">
        <f t="shared" si="6"/>
        <v>0</v>
      </c>
      <c r="L33" s="220"/>
      <c r="M33" s="220"/>
    </row>
    <row r="34" spans="1:13" ht="12.75" customHeight="1" x14ac:dyDescent="0.2">
      <c r="A34" s="96"/>
      <c r="B34" s="96"/>
      <c r="C34" s="11"/>
      <c r="D34" s="205"/>
      <c r="E34" s="272"/>
      <c r="F34" s="272"/>
      <c r="G34" s="272" t="s">
        <v>0</v>
      </c>
      <c r="H34" s="272"/>
      <c r="I34" s="273"/>
      <c r="J34" s="270">
        <f t="shared" si="6"/>
        <v>0</v>
      </c>
      <c r="L34" s="220"/>
      <c r="M34" s="220"/>
    </row>
    <row r="35" spans="1:13" ht="12.75" customHeight="1" x14ac:dyDescent="0.2">
      <c r="A35" s="11"/>
      <c r="B35" s="11"/>
      <c r="C35" s="11"/>
      <c r="D35" s="186"/>
      <c r="E35" s="266"/>
      <c r="F35" s="266"/>
      <c r="G35" s="266"/>
      <c r="H35" s="266"/>
      <c r="I35" s="267"/>
      <c r="J35" s="270">
        <f t="shared" si="6"/>
        <v>0</v>
      </c>
      <c r="L35" s="220"/>
      <c r="M35" s="220"/>
    </row>
    <row r="36" spans="1:13" ht="12.75" customHeight="1" x14ac:dyDescent="0.2">
      <c r="A36" s="199"/>
      <c r="B36" s="199" t="s">
        <v>0</v>
      </c>
      <c r="C36" s="199"/>
      <c r="D36" s="200" t="s">
        <v>329</v>
      </c>
      <c r="E36" s="268">
        <f t="shared" ref="E36:J36" si="7">SUM(E30:E35)</f>
        <v>74905</v>
      </c>
      <c r="F36" s="268">
        <f t="shared" si="7"/>
        <v>210290.5</v>
      </c>
      <c r="G36" s="268">
        <f t="shared" si="7"/>
        <v>380000</v>
      </c>
      <c r="H36" s="268">
        <f t="shared" si="7"/>
        <v>480000</v>
      </c>
      <c r="I36" s="268">
        <f t="shared" si="7"/>
        <v>650000</v>
      </c>
      <c r="J36" s="268">
        <f t="shared" si="7"/>
        <v>650000</v>
      </c>
      <c r="L36" s="268">
        <f t="shared" ref="L36:M36" si="8">SUM(L30:L35)</f>
        <v>0</v>
      </c>
      <c r="M36" s="268">
        <f t="shared" si="8"/>
        <v>0</v>
      </c>
    </row>
    <row r="37" spans="1:13" ht="12.75" customHeight="1" x14ac:dyDescent="0.2">
      <c r="E37" s="204"/>
      <c r="F37" s="204"/>
      <c r="G37" s="204"/>
      <c r="H37" s="204"/>
      <c r="I37" s="133"/>
      <c r="J37" s="133"/>
    </row>
    <row r="38" spans="1:13" ht="12.75" customHeight="1" x14ac:dyDescent="0.2">
      <c r="A38" s="359"/>
      <c r="B38" s="360"/>
      <c r="C38" s="359"/>
      <c r="D38" s="523" t="s">
        <v>283</v>
      </c>
      <c r="E38" s="80" t="s">
        <v>174</v>
      </c>
      <c r="F38" s="79" t="s">
        <v>174</v>
      </c>
      <c r="G38" s="79" t="s">
        <v>93</v>
      </c>
      <c r="H38" s="79" t="s">
        <v>173</v>
      </c>
      <c r="I38" s="115" t="s">
        <v>473</v>
      </c>
      <c r="J38" s="115" t="s">
        <v>474</v>
      </c>
      <c r="L38" s="478" t="s">
        <v>444</v>
      </c>
      <c r="M38" s="479"/>
    </row>
    <row r="39" spans="1:13" ht="12.75" customHeight="1" x14ac:dyDescent="0.2">
      <c r="A39" s="361"/>
      <c r="B39" s="362"/>
      <c r="C39" s="361"/>
      <c r="D39" s="524"/>
      <c r="E39" s="122">
        <v>2019</v>
      </c>
      <c r="F39" s="121">
        <v>2020</v>
      </c>
      <c r="G39" s="82">
        <v>2021</v>
      </c>
      <c r="H39" s="121">
        <v>2021</v>
      </c>
      <c r="I39" s="181">
        <v>2022</v>
      </c>
      <c r="J39" s="118">
        <v>2022</v>
      </c>
      <c r="L39" s="309" t="s">
        <v>445</v>
      </c>
      <c r="M39" s="309" t="s">
        <v>446</v>
      </c>
    </row>
    <row r="40" spans="1:13" ht="12.75" customHeight="1" x14ac:dyDescent="0.2">
      <c r="A40" s="363"/>
      <c r="B40" s="364"/>
      <c r="C40" s="363"/>
      <c r="D40" s="525"/>
      <c r="E40" s="282">
        <f t="shared" ref="E40:J40" si="9">E13+E19+E26+E36</f>
        <v>21235905</v>
      </c>
      <c r="F40" s="282">
        <f t="shared" si="9"/>
        <v>21371290.5</v>
      </c>
      <c r="G40" s="282">
        <f t="shared" si="9"/>
        <v>19826250</v>
      </c>
      <c r="H40" s="282">
        <f t="shared" si="9"/>
        <v>21479903.260000002</v>
      </c>
      <c r="I40" s="282">
        <f t="shared" si="9"/>
        <v>22253000</v>
      </c>
      <c r="J40" s="282">
        <f t="shared" si="9"/>
        <v>22253000</v>
      </c>
      <c r="L40" s="282">
        <f t="shared" ref="L40:M40" si="10">L13+L19+L26+L36</f>
        <v>0</v>
      </c>
      <c r="M40" s="282">
        <f t="shared" si="10"/>
        <v>0</v>
      </c>
    </row>
    <row r="41" spans="1:13" ht="12.75" customHeight="1" x14ac:dyDescent="0.2"/>
  </sheetData>
  <sheetProtection algorithmName="SHA-512" hashValue="16GW8T37bfbEKzfQWzU8HcIRh2NtDP+a+TqtNqg8mhF7syZSC3wAdGTzL29St/yMMy8ajb9igJqbQunqU5cbOg==" saltValue="CU4WOGzK4UEgOBUr3ZTWSg==" spinCount="100000" sheet="1" objects="1" scenarios="1"/>
  <mergeCells count="11">
    <mergeCell ref="L38:M38"/>
    <mergeCell ref="A2:J2"/>
    <mergeCell ref="L4:M4"/>
    <mergeCell ref="L15:M15"/>
    <mergeCell ref="L21:M21"/>
    <mergeCell ref="L28:M28"/>
    <mergeCell ref="D38:D40"/>
    <mergeCell ref="D4:D5"/>
    <mergeCell ref="D15:D16"/>
    <mergeCell ref="D21:D22"/>
    <mergeCell ref="D28:D29"/>
  </mergeCells>
  <pageMargins left="0.11811023622047245" right="0.11811023622047245" top="0.59055118110236227" bottom="0.59055118110236227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Schválený rozpočet 2022</vt:lpstr>
      <vt:lpstr>Rozpočet 2022-položkově</vt:lpstr>
      <vt:lpstr>Příjmy</vt:lpstr>
      <vt:lpstr>Neinvestiční provozní výdaje</vt:lpstr>
      <vt:lpstr>Kapitálové výdaje</vt:lpstr>
      <vt:lpstr>Vydané transfery neinvestiční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slukova</dc:creator>
  <cp:lastModifiedBy>Lenka Sluková</cp:lastModifiedBy>
  <cp:lastPrinted>2022-02-01T12:53:45Z</cp:lastPrinted>
  <dcterms:created xsi:type="dcterms:W3CDTF">2016-08-31T08:09:48Z</dcterms:created>
  <dcterms:modified xsi:type="dcterms:W3CDTF">2022-03-01T12:24:32Z</dcterms:modified>
</cp:coreProperties>
</file>